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showInkAnnotation="0" codeName="Questa_cartella_di_lavoro" defaultThemeVersion="124226"/>
  <mc:AlternateContent xmlns:mc="http://schemas.openxmlformats.org/markup-compatibility/2006">
    <mc:Choice Requires="x15">
      <x15ac:absPath xmlns:x15ac="http://schemas.microsoft.com/office/spreadsheetml/2010/11/ac" url="/Users/danieleforni/Downloads/"/>
    </mc:Choice>
  </mc:AlternateContent>
  <xr:revisionPtr revIDLastSave="0" documentId="13_ncr:1_{CF7F9C79-1984-BC46-B29F-1763ADDB37E5}" xr6:coauthVersionLast="47" xr6:coauthVersionMax="47" xr10:uidLastSave="{00000000-0000-0000-0000-000000000000}"/>
  <bookViews>
    <workbookView xWindow="840" yWindow="500" windowWidth="27960" windowHeight="17500" tabRatio="666" xr2:uid="{00000000-000D-0000-FFFF-FFFF00000000}"/>
  </bookViews>
  <sheets>
    <sheet name="Tabelle Risorse e Impieghi" sheetId="2" r:id="rId1"/>
    <sheet name="Tabella parametri standard naz" sheetId="12" r:id="rId2"/>
  </sheets>
  <definedNames>
    <definedName name="DatiGrafico">OFFSET('Tabelle Risorse e Impieghi'!$AH$7,,,COUNTA(_xlfn.ANCHORARRAY('Tabelle Risorse e Impieghi'!$AG$7)),1)</definedName>
    <definedName name="NomiGrafico">OFFSET('Tabelle Risorse e Impieghi'!$AG$7,,,COUNTA(_xlfn.ANCHORARRAY('Tabelle Risorse e Impieghi'!$AG$7)),1)</definedName>
    <definedName name="_xlnm.Print_Area" localSheetId="0">'Tabelle Risorse e Impieghi'!$B$30:$U$190</definedName>
    <definedName name="servizio">'Tabelle Risorse e Impieghi'!$T$161:$T$186</definedName>
    <definedName name="Vettori_en">'Tabelle Risorse e Impieghi'!$C$161:$C$186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2" l="1"/>
  <c r="F20" i="2"/>
  <c r="F17" i="2"/>
  <c r="F26" i="2"/>
  <c r="F25" i="2"/>
  <c r="R32" i="2"/>
  <c r="P32" i="2"/>
  <c r="N32" i="2"/>
  <c r="L32" i="2"/>
  <c r="J32" i="2"/>
  <c r="H32" i="2"/>
  <c r="F32" i="2"/>
  <c r="F121" i="2" l="1"/>
  <c r="F113" i="2"/>
  <c r="R105" i="2"/>
  <c r="P105" i="2"/>
  <c r="N105" i="2"/>
  <c r="L105" i="2"/>
  <c r="J105" i="2"/>
  <c r="H105" i="2"/>
  <c r="F105" i="2"/>
  <c r="R40" i="2"/>
  <c r="P40" i="2"/>
  <c r="N40" i="2"/>
  <c r="L40" i="2"/>
  <c r="J40" i="2"/>
  <c r="H40" i="2"/>
  <c r="F40" i="2"/>
  <c r="R67" i="2" l="1"/>
  <c r="P67" i="2"/>
  <c r="N67" i="2"/>
  <c r="L67" i="2"/>
  <c r="J67" i="2"/>
  <c r="H67" i="2"/>
  <c r="F67" i="2"/>
  <c r="R66" i="2"/>
  <c r="P66" i="2"/>
  <c r="N66" i="2"/>
  <c r="L66" i="2"/>
  <c r="J66" i="2"/>
  <c r="H66" i="2"/>
  <c r="F66" i="2"/>
  <c r="Z53" i="2" l="1"/>
  <c r="I194" i="2" l="1"/>
  <c r="I199" i="2"/>
  <c r="S65" i="2"/>
  <c r="Q65" i="2"/>
  <c r="O65" i="2"/>
  <c r="M65" i="2"/>
  <c r="K65" i="2"/>
  <c r="I65" i="2"/>
  <c r="B65" i="2"/>
  <c r="S117" i="2"/>
  <c r="Q117" i="2"/>
  <c r="K117" i="2"/>
  <c r="I117" i="2"/>
  <c r="B117" i="2"/>
  <c r="F94" i="2" l="1"/>
  <c r="H94" i="2" l="1"/>
  <c r="J94" i="2"/>
  <c r="G182" i="2"/>
  <c r="G178" i="2"/>
  <c r="G176" i="2"/>
  <c r="G175" i="2"/>
  <c r="G174" i="2"/>
  <c r="Y168" i="2"/>
  <c r="W168" i="2"/>
  <c r="W169" i="2"/>
  <c r="T168" i="2"/>
  <c r="N128" i="2"/>
  <c r="F149" i="2"/>
  <c r="H149" i="2"/>
  <c r="J149" i="2"/>
  <c r="L149" i="2"/>
  <c r="R149" i="2"/>
  <c r="P149" i="2"/>
  <c r="N149" i="2"/>
  <c r="F142" i="2"/>
  <c r="H142" i="2"/>
  <c r="J142" i="2"/>
  <c r="L142" i="2"/>
  <c r="R142" i="2"/>
  <c r="P142" i="2"/>
  <c r="N142" i="2"/>
  <c r="F128" i="2"/>
  <c r="H128" i="2"/>
  <c r="J128" i="2"/>
  <c r="L128" i="2"/>
  <c r="F135" i="2"/>
  <c r="H135" i="2"/>
  <c r="J135" i="2"/>
  <c r="L135" i="2"/>
  <c r="P135" i="2"/>
  <c r="N135" i="2"/>
  <c r="R135" i="2"/>
  <c r="R128" i="2"/>
  <c r="P128" i="2"/>
  <c r="N95" i="2"/>
  <c r="G82" i="2"/>
  <c r="I82" i="2"/>
  <c r="M82" i="2"/>
  <c r="O82" i="2"/>
  <c r="Q82" i="2"/>
  <c r="S82" i="2"/>
  <c r="S74" i="2"/>
  <c r="Q74" i="2"/>
  <c r="O74" i="2"/>
  <c r="M74" i="2"/>
  <c r="G74" i="2"/>
  <c r="B82" i="2"/>
  <c r="B74" i="2"/>
  <c r="R85" i="2"/>
  <c r="P85" i="2"/>
  <c r="N85" i="2"/>
  <c r="L85" i="2"/>
  <c r="J85" i="2"/>
  <c r="H85" i="2"/>
  <c r="F85" i="2"/>
  <c r="F77" i="2"/>
  <c r="R77" i="2"/>
  <c r="P77" i="2"/>
  <c r="N77" i="2"/>
  <c r="L77" i="2"/>
  <c r="J77" i="2"/>
  <c r="H77" i="2"/>
  <c r="R62" i="2"/>
  <c r="P62" i="2"/>
  <c r="N62" i="2"/>
  <c r="L62" i="2"/>
  <c r="J62" i="2"/>
  <c r="H62" i="2"/>
  <c r="F62" i="2"/>
  <c r="R57" i="2"/>
  <c r="P57" i="2"/>
  <c r="N57" i="2"/>
  <c r="L57" i="2"/>
  <c r="J57" i="2"/>
  <c r="H57" i="2"/>
  <c r="F57" i="2"/>
  <c r="F56" i="2"/>
  <c r="R50" i="2"/>
  <c r="P50" i="2"/>
  <c r="N50" i="2"/>
  <c r="L50" i="2"/>
  <c r="J50" i="2"/>
  <c r="H50" i="2"/>
  <c r="F50" i="2"/>
  <c r="R41" i="2"/>
  <c r="P41" i="2"/>
  <c r="N41" i="2"/>
  <c r="L41" i="2"/>
  <c r="J41" i="2"/>
  <c r="H41" i="2"/>
  <c r="F41" i="2"/>
  <c r="L94" i="2" l="1"/>
  <c r="S152" i="2"/>
  <c r="Q152" i="2"/>
  <c r="B38" i="2"/>
  <c r="I38" i="2"/>
  <c r="Q38" i="2"/>
  <c r="S38" i="2"/>
  <c r="I195" i="2"/>
  <c r="F11" i="2"/>
  <c r="B97" i="2"/>
  <c r="B35" i="2"/>
  <c r="B83" i="2"/>
  <c r="B75" i="2"/>
  <c r="B120" i="2"/>
  <c r="B119" i="2"/>
  <c r="B118" i="2"/>
  <c r="B116" i="2"/>
  <c r="B115" i="2"/>
  <c r="B112" i="2"/>
  <c r="B111" i="2"/>
  <c r="B110" i="2"/>
  <c r="B109" i="2"/>
  <c r="B108" i="2"/>
  <c r="B107" i="2"/>
  <c r="B104" i="2"/>
  <c r="B103" i="2"/>
  <c r="B102" i="2"/>
  <c r="B101" i="2"/>
  <c r="B100" i="2"/>
  <c r="B99" i="2"/>
  <c r="B81" i="2"/>
  <c r="B80" i="2"/>
  <c r="B79" i="2"/>
  <c r="B73" i="2"/>
  <c r="B72" i="2"/>
  <c r="B71" i="2"/>
  <c r="B59" i="2"/>
  <c r="B64" i="2"/>
  <c r="B60" i="2"/>
  <c r="B55" i="2"/>
  <c r="B54" i="2"/>
  <c r="B43" i="2"/>
  <c r="I43" i="2"/>
  <c r="K43" i="2"/>
  <c r="M43" i="2"/>
  <c r="O43" i="2"/>
  <c r="Q43" i="2"/>
  <c r="S43" i="2"/>
  <c r="B48" i="2"/>
  <c r="B47" i="2"/>
  <c r="B46" i="2"/>
  <c r="B45" i="2"/>
  <c r="B44" i="2"/>
  <c r="B39" i="2"/>
  <c r="B37" i="2"/>
  <c r="L95" i="2"/>
  <c r="J95" i="2"/>
  <c r="H95" i="2"/>
  <c r="F95" i="2"/>
  <c r="R95" i="2"/>
  <c r="P95" i="2"/>
  <c r="S120" i="2"/>
  <c r="Q120" i="2"/>
  <c r="O120" i="2"/>
  <c r="M120" i="2"/>
  <c r="K120" i="2"/>
  <c r="S119" i="2"/>
  <c r="Q119" i="2"/>
  <c r="O119" i="2"/>
  <c r="M119" i="2"/>
  <c r="K119" i="2"/>
  <c r="I119" i="2"/>
  <c r="S118" i="2"/>
  <c r="Q118" i="2"/>
  <c r="O118" i="2"/>
  <c r="M118" i="2"/>
  <c r="K118" i="2"/>
  <c r="S116" i="2"/>
  <c r="Q116" i="2"/>
  <c r="K116" i="2"/>
  <c r="I116" i="2"/>
  <c r="S115" i="2"/>
  <c r="Q115" i="2"/>
  <c r="O115" i="2"/>
  <c r="M115" i="2"/>
  <c r="K115" i="2"/>
  <c r="S112" i="2"/>
  <c r="Q112" i="2"/>
  <c r="O112" i="2"/>
  <c r="M112" i="2"/>
  <c r="S111" i="2"/>
  <c r="Q111" i="2"/>
  <c r="O111" i="2"/>
  <c r="M111" i="2"/>
  <c r="K111" i="2"/>
  <c r="I111" i="2"/>
  <c r="S110" i="2"/>
  <c r="Q110" i="2"/>
  <c r="O110" i="2"/>
  <c r="M110" i="2"/>
  <c r="K110" i="2"/>
  <c r="I110" i="2"/>
  <c r="S109" i="2"/>
  <c r="Q109" i="2"/>
  <c r="O109" i="2"/>
  <c r="M109" i="2"/>
  <c r="K109" i="2"/>
  <c r="S108" i="2"/>
  <c r="Q108" i="2"/>
  <c r="O108" i="2"/>
  <c r="M108" i="2"/>
  <c r="S107" i="2"/>
  <c r="Q107" i="2"/>
  <c r="O107" i="2"/>
  <c r="M107" i="2"/>
  <c r="S104" i="2"/>
  <c r="S103" i="2"/>
  <c r="S102" i="2"/>
  <c r="S101" i="2"/>
  <c r="S100" i="2"/>
  <c r="S99" i="2"/>
  <c r="Q104" i="2"/>
  <c r="Q103" i="2"/>
  <c r="Q102" i="2"/>
  <c r="Q101" i="2"/>
  <c r="Q100" i="2"/>
  <c r="Q99" i="2"/>
  <c r="O104" i="2"/>
  <c r="O103" i="2"/>
  <c r="O102" i="2"/>
  <c r="O101" i="2"/>
  <c r="O100" i="2"/>
  <c r="O99" i="2"/>
  <c r="M104" i="2"/>
  <c r="M103" i="2"/>
  <c r="M102" i="2"/>
  <c r="M101" i="2"/>
  <c r="M100" i="2"/>
  <c r="M99" i="2"/>
  <c r="K104" i="2"/>
  <c r="K103" i="2"/>
  <c r="K102" i="2"/>
  <c r="K101" i="2"/>
  <c r="I100" i="2"/>
  <c r="I99" i="2"/>
  <c r="S79" i="2"/>
  <c r="Q79" i="2"/>
  <c r="O79" i="2"/>
  <c r="M79" i="2"/>
  <c r="S83" i="2"/>
  <c r="Q83" i="2"/>
  <c r="O83" i="2"/>
  <c r="M83" i="2"/>
  <c r="I83" i="2"/>
  <c r="S81" i="2"/>
  <c r="Q81" i="2"/>
  <c r="O81" i="2"/>
  <c r="M81" i="2"/>
  <c r="I81" i="2"/>
  <c r="S80" i="2"/>
  <c r="Q80" i="2"/>
  <c r="O80" i="2"/>
  <c r="M80" i="2"/>
  <c r="I80" i="2"/>
  <c r="S73" i="2"/>
  <c r="Q73" i="2"/>
  <c r="O73" i="2"/>
  <c r="M73" i="2"/>
  <c r="S75" i="2"/>
  <c r="Q75" i="2"/>
  <c r="O75" i="2"/>
  <c r="M75" i="2"/>
  <c r="I75" i="2"/>
  <c r="S72" i="2"/>
  <c r="Q72" i="2"/>
  <c r="O72" i="2"/>
  <c r="M72" i="2"/>
  <c r="K72" i="2"/>
  <c r="I72" i="2"/>
  <c r="S71" i="2"/>
  <c r="Q71" i="2"/>
  <c r="O71" i="2"/>
  <c r="M71" i="2"/>
  <c r="K71" i="2"/>
  <c r="I71" i="2"/>
  <c r="S64" i="2"/>
  <c r="S66" i="2" s="1"/>
  <c r="Q64" i="2"/>
  <c r="Q66" i="2" s="1"/>
  <c r="O64" i="2"/>
  <c r="O66" i="2" s="1"/>
  <c r="M64" i="2"/>
  <c r="M66" i="2" s="1"/>
  <c r="K64" i="2"/>
  <c r="K66" i="2" s="1"/>
  <c r="I64" i="2"/>
  <c r="I66" i="2" s="1"/>
  <c r="S60" i="2"/>
  <c r="S59" i="2"/>
  <c r="Q60" i="2"/>
  <c r="Q59" i="2"/>
  <c r="M60" i="2"/>
  <c r="K60" i="2"/>
  <c r="K59" i="2"/>
  <c r="I60" i="2"/>
  <c r="I59" i="2"/>
  <c r="S55" i="2"/>
  <c r="S54" i="2"/>
  <c r="Q55" i="2"/>
  <c r="O55" i="2"/>
  <c r="Q54" i="2"/>
  <c r="O54" i="2"/>
  <c r="M55" i="2"/>
  <c r="K55" i="2"/>
  <c r="M54" i="2"/>
  <c r="K54" i="2"/>
  <c r="I55" i="2"/>
  <c r="S48" i="2"/>
  <c r="S47" i="2"/>
  <c r="S46" i="2"/>
  <c r="S45" i="2"/>
  <c r="S44" i="2"/>
  <c r="Q48" i="2"/>
  <c r="Q47" i="2"/>
  <c r="Q46" i="2"/>
  <c r="Q45" i="2"/>
  <c r="Q44" i="2"/>
  <c r="O48" i="2"/>
  <c r="O47" i="2"/>
  <c r="O46" i="2"/>
  <c r="O45" i="2"/>
  <c r="O44" i="2"/>
  <c r="K48" i="2"/>
  <c r="K47" i="2"/>
  <c r="K45" i="2"/>
  <c r="I48" i="2"/>
  <c r="I47" i="2"/>
  <c r="I46" i="2"/>
  <c r="I44" i="2"/>
  <c r="S39" i="2"/>
  <c r="S37" i="2"/>
  <c r="Q39" i="2"/>
  <c r="Q37" i="2"/>
  <c r="O39" i="2"/>
  <c r="O37" i="2"/>
  <c r="M39" i="2"/>
  <c r="M37" i="2"/>
  <c r="K39" i="2"/>
  <c r="I39" i="2"/>
  <c r="F49" i="2"/>
  <c r="F52" i="2"/>
  <c r="F61" i="2"/>
  <c r="F76" i="2"/>
  <c r="F84" i="2"/>
  <c r="F96" i="2"/>
  <c r="F137" i="2"/>
  <c r="F221" i="2"/>
  <c r="F223" i="2"/>
  <c r="Z168" i="2" s="1"/>
  <c r="V168" i="2" s="1"/>
  <c r="F225" i="2"/>
  <c r="S145" i="2"/>
  <c r="Q145" i="2"/>
  <c r="R138" i="2"/>
  <c r="R89" i="2" s="1"/>
  <c r="P138" i="2"/>
  <c r="P89" i="2" s="1"/>
  <c r="S131" i="2"/>
  <c r="S67" i="2" s="1"/>
  <c r="Q131" i="2"/>
  <c r="Q67" i="2" s="1"/>
  <c r="U96" i="2"/>
  <c r="U34" i="2"/>
  <c r="N94" i="2" l="1"/>
  <c r="Q40" i="2"/>
  <c r="O105" i="2"/>
  <c r="S40" i="2"/>
  <c r="M105" i="2"/>
  <c r="S105" i="2"/>
  <c r="Q105" i="2"/>
  <c r="F69" i="2"/>
  <c r="F87" i="2" s="1"/>
  <c r="F51" i="2"/>
  <c r="F68" i="2" s="1"/>
  <c r="F86" i="2" s="1"/>
  <c r="F123" i="2" s="1"/>
  <c r="I196" i="2"/>
  <c r="S34" i="2"/>
  <c r="Q34" i="2"/>
  <c r="O60" i="2"/>
  <c r="O59" i="2"/>
  <c r="O34" i="2"/>
  <c r="M48" i="2"/>
  <c r="M47" i="2"/>
  <c r="M46" i="2"/>
  <c r="M45" i="2"/>
  <c r="M44" i="2"/>
  <c r="M34" i="2"/>
  <c r="K34" i="2"/>
  <c r="I34" i="2"/>
  <c r="W161" i="2"/>
  <c r="P94" i="2" l="1"/>
  <c r="R94" i="2"/>
  <c r="F124" i="2"/>
  <c r="K96" i="2"/>
  <c r="K151" i="2"/>
  <c r="O96" i="2"/>
  <c r="O151" i="2"/>
  <c r="Q96" i="2"/>
  <c r="Q151" i="2"/>
  <c r="I96" i="2"/>
  <c r="I151" i="2"/>
  <c r="S96" i="2"/>
  <c r="S151" i="2"/>
  <c r="M96" i="2"/>
  <c r="M151" i="2"/>
  <c r="S56" i="2"/>
  <c r="M56" i="2"/>
  <c r="Q49" i="2"/>
  <c r="S61" i="2"/>
  <c r="K61" i="2"/>
  <c r="Q61" i="2"/>
  <c r="Q76" i="2"/>
  <c r="O61" i="2"/>
  <c r="S49" i="2"/>
  <c r="O113" i="2"/>
  <c r="S113" i="2"/>
  <c r="M49" i="2"/>
  <c r="K56" i="2"/>
  <c r="Q56" i="2"/>
  <c r="Q113" i="2"/>
  <c r="M113" i="2"/>
  <c r="I61" i="2"/>
  <c r="M76" i="2"/>
  <c r="O76" i="2"/>
  <c r="O56" i="2"/>
  <c r="O49" i="2"/>
  <c r="S76" i="2"/>
  <c r="J222" i="2"/>
  <c r="H224" i="2" s="1"/>
  <c r="R96" i="2"/>
  <c r="P96" i="2"/>
  <c r="N96" i="2"/>
  <c r="L96" i="2"/>
  <c r="J96" i="2"/>
  <c r="H96" i="2"/>
  <c r="G130" i="2"/>
  <c r="R137" i="2"/>
  <c r="P137" i="2"/>
  <c r="N137" i="2"/>
  <c r="L137" i="2"/>
  <c r="J137" i="2"/>
  <c r="H137" i="2"/>
  <c r="S130" i="2"/>
  <c r="Q130" i="2"/>
  <c r="O130" i="2"/>
  <c r="M130" i="2"/>
  <c r="K130" i="2"/>
  <c r="I130" i="2"/>
  <c r="AE161" i="2"/>
  <c r="G220" i="2"/>
  <c r="J225" i="2"/>
  <c r="AI190" i="2"/>
  <c r="H223" i="2"/>
  <c r="G223" i="2"/>
  <c r="I222" i="2"/>
  <c r="G224" i="2"/>
  <c r="G225" i="2" s="1"/>
  <c r="G222" i="2"/>
  <c r="H220" i="2"/>
  <c r="I220" i="2" s="1"/>
  <c r="K224" i="2"/>
  <c r="J220" i="2"/>
  <c r="K220" i="2" s="1"/>
  <c r="AC168" i="2" l="1"/>
  <c r="AD168" i="2" s="1"/>
  <c r="AE168" i="2"/>
  <c r="AE170" i="2"/>
  <c r="Q51" i="2"/>
  <c r="S51" i="2"/>
  <c r="J221" i="2"/>
  <c r="K221" i="2" s="1"/>
  <c r="AI161" i="2"/>
  <c r="AC161" i="2" s="1"/>
  <c r="K222" i="2"/>
  <c r="K223" i="2" s="1"/>
  <c r="AA168" i="2" s="1"/>
  <c r="H221" i="2"/>
  <c r="I221" i="2" s="1"/>
  <c r="H225" i="2"/>
  <c r="I225" i="2" s="1"/>
  <c r="AH190" i="2" s="1"/>
  <c r="I224" i="2"/>
  <c r="AC166" i="2"/>
  <c r="AD166" i="2" s="1"/>
  <c r="AE185" i="2"/>
  <c r="AC182" i="2"/>
  <c r="AD182" i="2" s="1"/>
  <c r="AE167" i="2"/>
  <c r="AE175" i="2"/>
  <c r="AE166" i="2"/>
  <c r="AC180" i="2"/>
  <c r="AD180" i="2" s="1"/>
  <c r="AC172" i="2"/>
  <c r="AD172" i="2" s="1"/>
  <c r="AE182" i="2"/>
  <c r="AE174" i="2"/>
  <c r="AE165" i="2"/>
  <c r="AC179" i="2"/>
  <c r="AD179" i="2" s="1"/>
  <c r="AC171" i="2"/>
  <c r="AD171" i="2" s="1"/>
  <c r="AE181" i="2"/>
  <c r="AE173" i="2"/>
  <c r="AE164" i="2"/>
  <c r="AC186" i="2"/>
  <c r="AD186" i="2" s="1"/>
  <c r="AC170" i="2"/>
  <c r="AD170" i="2" s="1"/>
  <c r="AC163" i="2"/>
  <c r="AD163" i="2" s="1"/>
  <c r="AE180" i="2"/>
  <c r="AE172" i="2"/>
  <c r="AE163" i="2"/>
  <c r="AC183" i="2"/>
  <c r="AD183" i="2" s="1"/>
  <c r="AE177" i="2"/>
  <c r="AE176" i="2"/>
  <c r="AC181" i="2"/>
  <c r="AD181" i="2" s="1"/>
  <c r="AC164" i="2"/>
  <c r="AD164" i="2" s="1"/>
  <c r="AC185" i="2"/>
  <c r="AD185" i="2" s="1"/>
  <c r="AC169" i="2"/>
  <c r="AD169" i="2" s="1"/>
  <c r="AE179" i="2"/>
  <c r="AE171" i="2"/>
  <c r="AE162" i="2"/>
  <c r="AE169" i="2"/>
  <c r="AC165" i="2"/>
  <c r="AD165" i="2" s="1"/>
  <c r="AE184" i="2"/>
  <c r="AE183" i="2"/>
  <c r="AC184" i="2"/>
  <c r="AD184" i="2" s="1"/>
  <c r="AC167" i="2"/>
  <c r="AD167" i="2" s="1"/>
  <c r="AE186" i="2"/>
  <c r="AE178" i="2"/>
  <c r="J223" i="2"/>
  <c r="AJ180" i="2"/>
  <c r="AJ172" i="2"/>
  <c r="AH164" i="2"/>
  <c r="AH171" i="2"/>
  <c r="AH179" i="2"/>
  <c r="AH180" i="2"/>
  <c r="AH189" i="2"/>
  <c r="AH172" i="2"/>
  <c r="AI188" i="2"/>
  <c r="AJ179" i="2"/>
  <c r="AJ171" i="2"/>
  <c r="AJ164" i="2"/>
  <c r="AJ189" i="2"/>
  <c r="AH163" i="2"/>
  <c r="AJ165" i="2"/>
  <c r="AH166" i="2"/>
  <c r="AH165" i="2"/>
  <c r="AJ163" i="2"/>
  <c r="AJ162" i="2" s="1"/>
  <c r="AJ166" i="2"/>
  <c r="Z162" i="2"/>
  <c r="V162" i="2" s="1"/>
  <c r="Z161" i="2"/>
  <c r="V161" i="2" s="1"/>
  <c r="Y185" i="2"/>
  <c r="Z185" i="2" s="1"/>
  <c r="W185" i="2"/>
  <c r="Y162" i="2"/>
  <c r="W162" i="2"/>
  <c r="W163" i="2"/>
  <c r="Y163" i="2"/>
  <c r="W164" i="2"/>
  <c r="Y164" i="2"/>
  <c r="Z164" i="2" s="1"/>
  <c r="S132" i="2"/>
  <c r="Q132" i="2"/>
  <c r="O132" i="2"/>
  <c r="M132" i="2"/>
  <c r="K132" i="2"/>
  <c r="I132" i="2"/>
  <c r="G132" i="2"/>
  <c r="S68" i="2" l="1"/>
  <c r="Q68" i="2"/>
  <c r="AD161" i="2"/>
  <c r="AI162" i="2"/>
  <c r="AC162" i="2" s="1"/>
  <c r="AD162" i="2" s="1"/>
  <c r="AA163" i="2"/>
  <c r="Z163" i="2"/>
  <c r="V164" i="2"/>
  <c r="AJ188" i="2"/>
  <c r="AA164" i="2"/>
  <c r="AA185" i="2"/>
  <c r="AH161" i="2"/>
  <c r="V185" i="2"/>
  <c r="Y161" i="2"/>
  <c r="Y182" i="2"/>
  <c r="Z182" i="2" s="1"/>
  <c r="Y178" i="2"/>
  <c r="Z178" i="2" s="1"/>
  <c r="Y176" i="2"/>
  <c r="Z176" i="2" s="1"/>
  <c r="Y175" i="2"/>
  <c r="Z175" i="2" s="1"/>
  <c r="Y174" i="2"/>
  <c r="Z174" i="2" s="1"/>
  <c r="T171" i="2"/>
  <c r="T172" i="2"/>
  <c r="T173" i="2"/>
  <c r="T174" i="2"/>
  <c r="T175" i="2"/>
  <c r="T176" i="2"/>
  <c r="T177" i="2"/>
  <c r="T178" i="2"/>
  <c r="T179" i="2"/>
  <c r="T180" i="2"/>
  <c r="T181" i="2"/>
  <c r="T182" i="2"/>
  <c r="Y171" i="2"/>
  <c r="Z171" i="2" s="1"/>
  <c r="Y172" i="2"/>
  <c r="Z172" i="2" s="1"/>
  <c r="Y173" i="2"/>
  <c r="Z173" i="2" s="1"/>
  <c r="Y177" i="2"/>
  <c r="Z177" i="2" s="1"/>
  <c r="Y179" i="2"/>
  <c r="Z179" i="2" s="1"/>
  <c r="Y180" i="2"/>
  <c r="Z180" i="2" s="1"/>
  <c r="Y181" i="2"/>
  <c r="Z181" i="2" s="1"/>
  <c r="W171" i="2"/>
  <c r="W172" i="2"/>
  <c r="W173" i="2"/>
  <c r="W174" i="2"/>
  <c r="W175" i="2"/>
  <c r="W176" i="2"/>
  <c r="W177" i="2"/>
  <c r="W178" i="2"/>
  <c r="W179" i="2"/>
  <c r="W180" i="2"/>
  <c r="W181" i="2"/>
  <c r="W182" i="2"/>
  <c r="T166" i="2"/>
  <c r="Y166" i="2"/>
  <c r="Z166" i="2" s="1"/>
  <c r="W166" i="2"/>
  <c r="Y170" i="2"/>
  <c r="Z170" i="2" s="1"/>
  <c r="Y169" i="2"/>
  <c r="Z169" i="2" s="1"/>
  <c r="T164" i="2"/>
  <c r="W165" i="2"/>
  <c r="W167" i="2"/>
  <c r="W170" i="2"/>
  <c r="W183" i="2"/>
  <c r="W184" i="2"/>
  <c r="W186" i="2"/>
  <c r="AH162" i="2" l="1"/>
  <c r="V163" i="2"/>
  <c r="AA176" i="2"/>
  <c r="AA182" i="2"/>
  <c r="AA175" i="2"/>
  <c r="AA181" i="2"/>
  <c r="AA178" i="2"/>
  <c r="AA173" i="2"/>
  <c r="AA170" i="2"/>
  <c r="AA180" i="2"/>
  <c r="AA177" i="2"/>
  <c r="AA172" i="2"/>
  <c r="AA169" i="2"/>
  <c r="AA174" i="2"/>
  <c r="AA179" i="2"/>
  <c r="AA171" i="2"/>
  <c r="AA166" i="2"/>
  <c r="AI176" i="2"/>
  <c r="AI174" i="2"/>
  <c r="AI175" i="2"/>
  <c r="AI173" i="2"/>
  <c r="V175" i="2"/>
  <c r="V169" i="2"/>
  <c r="V171" i="2"/>
  <c r="V182" i="2"/>
  <c r="V172" i="2"/>
  <c r="V179" i="2"/>
  <c r="V174" i="2"/>
  <c r="V181" i="2"/>
  <c r="V173" i="2"/>
  <c r="V180" i="2"/>
  <c r="V176" i="2"/>
  <c r="V166" i="2"/>
  <c r="Y165" i="2"/>
  <c r="Y167" i="2"/>
  <c r="R84" i="2"/>
  <c r="R76" i="2"/>
  <c r="R61" i="2"/>
  <c r="R56" i="2"/>
  <c r="R49" i="2"/>
  <c r="P84" i="2"/>
  <c r="P76" i="2"/>
  <c r="P61" i="2"/>
  <c r="P56" i="2"/>
  <c r="P49" i="2"/>
  <c r="N84" i="2"/>
  <c r="N76" i="2"/>
  <c r="N61" i="2"/>
  <c r="N56" i="2"/>
  <c r="N49" i="2"/>
  <c r="G34" i="2"/>
  <c r="T184" i="2"/>
  <c r="T185" i="2"/>
  <c r="T186" i="2"/>
  <c r="T161" i="2"/>
  <c r="T162" i="2"/>
  <c r="T163" i="2"/>
  <c r="T165" i="2"/>
  <c r="T167" i="2"/>
  <c r="T169" i="2"/>
  <c r="T183" i="2"/>
  <c r="T170" i="2"/>
  <c r="G151" i="2" l="1"/>
  <c r="G145" i="2"/>
  <c r="G152" i="2"/>
  <c r="F138" i="2"/>
  <c r="F89" i="2" s="1"/>
  <c r="M152" i="2"/>
  <c r="I152" i="2"/>
  <c r="K152" i="2"/>
  <c r="N138" i="2"/>
  <c r="N89" i="2" s="1"/>
  <c r="J138" i="2"/>
  <c r="J89" i="2" s="1"/>
  <c r="H138" i="2"/>
  <c r="H89" i="2" s="1"/>
  <c r="L138" i="2"/>
  <c r="L89" i="2" s="1"/>
  <c r="K145" i="2"/>
  <c r="M145" i="2"/>
  <c r="K131" i="2"/>
  <c r="K67" i="2" s="1"/>
  <c r="I145" i="2"/>
  <c r="I131" i="2"/>
  <c r="G131" i="2"/>
  <c r="G144" i="2"/>
  <c r="Z165" i="2"/>
  <c r="V165" i="2" s="1"/>
  <c r="M131" i="2" s="1"/>
  <c r="AA165" i="2"/>
  <c r="Z167" i="2"/>
  <c r="V167" i="2" s="1"/>
  <c r="AA167" i="2"/>
  <c r="AJ175" i="2"/>
  <c r="AC175" i="2" s="1"/>
  <c r="AD175" i="2" s="1"/>
  <c r="AH175" i="2"/>
  <c r="AJ174" i="2"/>
  <c r="AC174" i="2" s="1"/>
  <c r="AD174" i="2" s="1"/>
  <c r="AH174" i="2"/>
  <c r="AJ173" i="2"/>
  <c r="AC173" i="2" s="1"/>
  <c r="AD173" i="2" s="1"/>
  <c r="AH173" i="2"/>
  <c r="AJ176" i="2"/>
  <c r="AC176" i="2" s="1"/>
  <c r="AD176" i="2" s="1"/>
  <c r="AH176" i="2"/>
  <c r="V178" i="2"/>
  <c r="O131" i="2" s="1"/>
  <c r="O67" i="2" s="1"/>
  <c r="AI178" i="2"/>
  <c r="AI177" i="2"/>
  <c r="V177" i="2"/>
  <c r="V170" i="2"/>
  <c r="P51" i="2"/>
  <c r="P68" i="2" s="1"/>
  <c r="P86" i="2" s="1"/>
  <c r="P52" i="2"/>
  <c r="N51" i="2"/>
  <c r="N68" i="2" s="1"/>
  <c r="N86" i="2" s="1"/>
  <c r="N52" i="2"/>
  <c r="R51" i="2"/>
  <c r="R68" i="2" s="1"/>
  <c r="R86" i="2" s="1"/>
  <c r="R52" i="2"/>
  <c r="G96" i="2"/>
  <c r="V89" i="2" l="1"/>
  <c r="G67" i="2"/>
  <c r="I67" i="2"/>
  <c r="M117" i="2"/>
  <c r="M67" i="2"/>
  <c r="I104" i="2"/>
  <c r="G117" i="2"/>
  <c r="G65" i="2"/>
  <c r="O116" i="2"/>
  <c r="O117" i="2"/>
  <c r="I102" i="2"/>
  <c r="I103" i="2"/>
  <c r="I74" i="2"/>
  <c r="I54" i="2"/>
  <c r="I56" i="2" s="1"/>
  <c r="K75" i="2"/>
  <c r="K83" i="2"/>
  <c r="K112" i="2"/>
  <c r="K100" i="2"/>
  <c r="K107" i="2"/>
  <c r="K108" i="2"/>
  <c r="I118" i="2"/>
  <c r="I120" i="2"/>
  <c r="M38" i="2"/>
  <c r="M40" i="2" s="1"/>
  <c r="M116" i="2"/>
  <c r="I112" i="2"/>
  <c r="I115" i="2"/>
  <c r="I108" i="2"/>
  <c r="I109" i="2"/>
  <c r="I101" i="2"/>
  <c r="I107" i="2"/>
  <c r="O85" i="2"/>
  <c r="O38" i="2"/>
  <c r="O40" i="2" s="1"/>
  <c r="K44" i="2"/>
  <c r="K38" i="2"/>
  <c r="G77" i="2"/>
  <c r="G118" i="2"/>
  <c r="K82" i="2"/>
  <c r="U82" i="2" s="1"/>
  <c r="K37" i="2"/>
  <c r="K80" i="2"/>
  <c r="K74" i="2"/>
  <c r="K81" i="2"/>
  <c r="K46" i="2"/>
  <c r="K73" i="2"/>
  <c r="G43" i="2"/>
  <c r="G38" i="2"/>
  <c r="G115" i="2"/>
  <c r="G116" i="2"/>
  <c r="G119" i="2"/>
  <c r="G120" i="2"/>
  <c r="G107" i="2"/>
  <c r="G108" i="2"/>
  <c r="G111" i="2"/>
  <c r="G112" i="2"/>
  <c r="G109" i="2"/>
  <c r="G110" i="2"/>
  <c r="G100" i="2"/>
  <c r="G99" i="2"/>
  <c r="G101" i="2"/>
  <c r="G104" i="2"/>
  <c r="G103" i="2"/>
  <c r="G102" i="2"/>
  <c r="G80" i="2"/>
  <c r="G81" i="2"/>
  <c r="G79" i="2"/>
  <c r="G83" i="2"/>
  <c r="G64" i="2"/>
  <c r="G72" i="2"/>
  <c r="U72" i="2" s="1"/>
  <c r="V72" i="2" s="1"/>
  <c r="G75" i="2"/>
  <c r="G73" i="2"/>
  <c r="G59" i="2"/>
  <c r="G60" i="2"/>
  <c r="G55" i="2"/>
  <c r="G54" i="2"/>
  <c r="G47" i="2"/>
  <c r="G46" i="2"/>
  <c r="G44" i="2"/>
  <c r="G45" i="2"/>
  <c r="G48" i="2"/>
  <c r="G39" i="2"/>
  <c r="K79" i="2"/>
  <c r="K99" i="2"/>
  <c r="I73" i="2"/>
  <c r="I79" i="2"/>
  <c r="G37" i="2"/>
  <c r="G71" i="2"/>
  <c r="M59" i="2"/>
  <c r="I37" i="2"/>
  <c r="I40" i="2" s="1"/>
  <c r="I45" i="2"/>
  <c r="O52" i="2"/>
  <c r="O77" i="2"/>
  <c r="O50" i="2"/>
  <c r="O41" i="2"/>
  <c r="O57" i="2"/>
  <c r="O62" i="2"/>
  <c r="AH177" i="2"/>
  <c r="AJ177" i="2"/>
  <c r="AC177" i="2" s="1"/>
  <c r="AD177" i="2" s="1"/>
  <c r="AH178" i="2"/>
  <c r="AJ178" i="2"/>
  <c r="AC178" i="2" s="1"/>
  <c r="N69" i="2"/>
  <c r="O69" i="2" s="1"/>
  <c r="P69" i="2"/>
  <c r="R69" i="2"/>
  <c r="S84" i="2"/>
  <c r="S86" i="2" s="1"/>
  <c r="Q84" i="2"/>
  <c r="O84" i="2"/>
  <c r="U104" i="2" l="1"/>
  <c r="G121" i="2"/>
  <c r="G113" i="2"/>
  <c r="K105" i="2"/>
  <c r="I105" i="2"/>
  <c r="G105" i="2"/>
  <c r="K40" i="2"/>
  <c r="G40" i="2"/>
  <c r="G66" i="2"/>
  <c r="U117" i="2"/>
  <c r="U65" i="2"/>
  <c r="V65" i="2" s="1"/>
  <c r="U103" i="2"/>
  <c r="U119" i="2"/>
  <c r="V119" i="2" s="1"/>
  <c r="U74" i="2"/>
  <c r="U79" i="2"/>
  <c r="U80" i="2"/>
  <c r="U83" i="2"/>
  <c r="U120" i="2"/>
  <c r="K113" i="2"/>
  <c r="I113" i="2"/>
  <c r="O51" i="2"/>
  <c r="AD178" i="2"/>
  <c r="O152" i="2"/>
  <c r="X119" i="2" s="1"/>
  <c r="O145" i="2"/>
  <c r="K84" i="2"/>
  <c r="K49" i="2"/>
  <c r="K76" i="2"/>
  <c r="U75" i="2"/>
  <c r="U64" i="2"/>
  <c r="U60" i="2"/>
  <c r="U55" i="2"/>
  <c r="U54" i="2"/>
  <c r="U116" i="2"/>
  <c r="U111" i="2"/>
  <c r="U112" i="2"/>
  <c r="U102" i="2"/>
  <c r="U100" i="2"/>
  <c r="U48" i="2"/>
  <c r="U47" i="2"/>
  <c r="U44" i="2"/>
  <c r="U46" i="2"/>
  <c r="U81" i="2"/>
  <c r="U43" i="2"/>
  <c r="U38" i="2"/>
  <c r="U118" i="2"/>
  <c r="U115" i="2"/>
  <c r="U109" i="2"/>
  <c r="U110" i="2"/>
  <c r="U108" i="2"/>
  <c r="U39" i="2"/>
  <c r="V39" i="2" s="1"/>
  <c r="U101" i="2"/>
  <c r="U107" i="2"/>
  <c r="U99" i="2"/>
  <c r="M50" i="2"/>
  <c r="M77" i="2"/>
  <c r="M41" i="2"/>
  <c r="M62" i="2"/>
  <c r="M57" i="2"/>
  <c r="I62" i="2"/>
  <c r="I41" i="2"/>
  <c r="I57" i="2"/>
  <c r="I50" i="2"/>
  <c r="I77" i="2"/>
  <c r="M85" i="2"/>
  <c r="I85" i="2"/>
  <c r="R87" i="2"/>
  <c r="P87" i="2"/>
  <c r="N87" i="2"/>
  <c r="O87" i="2" s="1"/>
  <c r="Q86" i="2"/>
  <c r="U105" i="2" l="1"/>
  <c r="U121" i="2"/>
  <c r="U66" i="2"/>
  <c r="X64" i="2"/>
  <c r="X65" i="2"/>
  <c r="O68" i="2"/>
  <c r="O86" i="2" s="1"/>
  <c r="V60" i="2"/>
  <c r="V55" i="2"/>
  <c r="V48" i="2"/>
  <c r="V47" i="2"/>
  <c r="X111" i="2"/>
  <c r="X37" i="2"/>
  <c r="X47" i="2"/>
  <c r="X48" i="2"/>
  <c r="X100" i="2"/>
  <c r="X55" i="2"/>
  <c r="X59" i="2"/>
  <c r="X38" i="2"/>
  <c r="X60" i="2"/>
  <c r="X46" i="2"/>
  <c r="X45" i="2"/>
  <c r="X110" i="2"/>
  <c r="X104" i="2"/>
  <c r="X116" i="2"/>
  <c r="X109" i="2"/>
  <c r="X39" i="2"/>
  <c r="X43" i="2"/>
  <c r="X112" i="2"/>
  <c r="X103" i="2"/>
  <c r="X102" i="2"/>
  <c r="X115" i="2"/>
  <c r="X118" i="2"/>
  <c r="X99" i="2"/>
  <c r="X120" i="2"/>
  <c r="X101" i="2"/>
  <c r="X44" i="2"/>
  <c r="X108" i="2"/>
  <c r="X54" i="2"/>
  <c r="X107" i="2"/>
  <c r="K51" i="2"/>
  <c r="Z90" i="2"/>
  <c r="X90" i="2"/>
  <c r="U71" i="2"/>
  <c r="I76" i="2"/>
  <c r="U73" i="2"/>
  <c r="M61" i="2"/>
  <c r="U59" i="2"/>
  <c r="I49" i="2"/>
  <c r="U45" i="2"/>
  <c r="K57" i="2"/>
  <c r="K77" i="2"/>
  <c r="K62" i="2"/>
  <c r="K41" i="2"/>
  <c r="M84" i="2"/>
  <c r="I84" i="2"/>
  <c r="G50" i="2"/>
  <c r="G57" i="2"/>
  <c r="G62" i="2"/>
  <c r="G41" i="2"/>
  <c r="G85" i="2"/>
  <c r="K85" i="2"/>
  <c r="S144" i="2"/>
  <c r="Q144" i="2"/>
  <c r="O144" i="2"/>
  <c r="M144" i="2"/>
  <c r="K144" i="2"/>
  <c r="I144" i="2"/>
  <c r="M51" i="2" l="1"/>
  <c r="K68" i="2"/>
  <c r="K86" i="2" s="1"/>
  <c r="I51" i="2"/>
  <c r="U37" i="2"/>
  <c r="G56" i="2"/>
  <c r="G61" i="2"/>
  <c r="J113" i="2"/>
  <c r="J121" i="2"/>
  <c r="H113" i="2"/>
  <c r="L113" i="2"/>
  <c r="N113" i="2"/>
  <c r="P113" i="2"/>
  <c r="R113" i="2"/>
  <c r="H121" i="2"/>
  <c r="I121" i="2"/>
  <c r="L121" i="2"/>
  <c r="M121" i="2"/>
  <c r="N121" i="2"/>
  <c r="O121" i="2"/>
  <c r="P121" i="2"/>
  <c r="Q121" i="2"/>
  <c r="R121" i="2"/>
  <c r="M68" i="2" l="1"/>
  <c r="M86" i="2" s="1"/>
  <c r="I68" i="2"/>
  <c r="I86" i="2" s="1"/>
  <c r="U40" i="2"/>
  <c r="L52" i="2" l="1"/>
  <c r="M52" i="2" s="1"/>
  <c r="L61" i="2"/>
  <c r="J61" i="2"/>
  <c r="H61" i="2"/>
  <c r="L56" i="2"/>
  <c r="J56" i="2"/>
  <c r="H56" i="2"/>
  <c r="L49" i="2"/>
  <c r="J49" i="2"/>
  <c r="H49" i="2"/>
  <c r="J52" i="2" l="1"/>
  <c r="K50" i="2"/>
  <c r="L69" i="2"/>
  <c r="M69" i="2" s="1"/>
  <c r="J51" i="2"/>
  <c r="J68" i="2" s="1"/>
  <c r="L51" i="2"/>
  <c r="L68" i="2" s="1"/>
  <c r="H51" i="2"/>
  <c r="H68" i="2" s="1"/>
  <c r="K52" i="2" l="1"/>
  <c r="J69" i="2"/>
  <c r="L87" i="2"/>
  <c r="M87" i="2" s="1"/>
  <c r="Q123" i="2"/>
  <c r="Q124" i="2" s="1"/>
  <c r="K69" i="2" l="1"/>
  <c r="J87" i="2"/>
  <c r="K87" i="2" s="1"/>
  <c r="X105" i="2" a="1"/>
  <c r="X105" i="2" s="1"/>
  <c r="U113" i="2"/>
  <c r="K121" i="2"/>
  <c r="G49" i="2"/>
  <c r="G84" i="2"/>
  <c r="U61" i="2"/>
  <c r="S121" i="2"/>
  <c r="M123" i="2"/>
  <c r="M124" i="2" s="1"/>
  <c r="X113" i="2" l="1" a="1"/>
  <c r="X113" i="2" s="1"/>
  <c r="X121" i="2" a="1"/>
  <c r="X121" i="2" s="1"/>
  <c r="U56" i="2"/>
  <c r="U84" i="2"/>
  <c r="S123" i="2"/>
  <c r="S124" i="2" s="1"/>
  <c r="U49" i="2"/>
  <c r="U51" i="2" l="1"/>
  <c r="H84" i="2"/>
  <c r="J84" i="2"/>
  <c r="L84" i="2"/>
  <c r="V66" i="2" l="1"/>
  <c r="V64" i="2"/>
  <c r="V104" i="2"/>
  <c r="V117" i="2"/>
  <c r="V79" i="2"/>
  <c r="V82" i="2"/>
  <c r="V80" i="2"/>
  <c r="V83" i="2"/>
  <c r="V120" i="2"/>
  <c r="V102" i="2"/>
  <c r="V103" i="2"/>
  <c r="V54" i="2"/>
  <c r="V100" i="2"/>
  <c r="V75" i="2"/>
  <c r="V118" i="2"/>
  <c r="V112" i="2"/>
  <c r="V115" i="2"/>
  <c r="V110" i="2"/>
  <c r="V111" i="2"/>
  <c r="V108" i="2"/>
  <c r="V109" i="2"/>
  <c r="V44" i="2"/>
  <c r="V74" i="2"/>
  <c r="V43" i="2"/>
  <c r="V40" i="2"/>
  <c r="G76" i="2"/>
  <c r="O123" i="2" l="1"/>
  <c r="O124" i="2" s="1"/>
  <c r="L76" i="2" l="1"/>
  <c r="L86" i="2" s="1"/>
  <c r="L123" i="2" s="1"/>
  <c r="L124" i="2" s="1"/>
  <c r="J76" i="2"/>
  <c r="J86" i="2" s="1"/>
  <c r="H76" i="2"/>
  <c r="H86" i="2" l="1"/>
  <c r="H123" i="2" s="1"/>
  <c r="I123" i="2"/>
  <c r="I124" i="2" s="1"/>
  <c r="V81" i="2"/>
  <c r="G51" i="2"/>
  <c r="G52" i="2"/>
  <c r="V38" i="2" l="1"/>
  <c r="V46" i="2"/>
  <c r="V116" i="2"/>
  <c r="V107" i="2"/>
  <c r="V99" i="2"/>
  <c r="V101" i="2"/>
  <c r="V59" i="2"/>
  <c r="V71" i="2"/>
  <c r="V73" i="2"/>
  <c r="V45" i="2"/>
  <c r="V37" i="2"/>
  <c r="V84" i="2"/>
  <c r="V56" i="2"/>
  <c r="V61" i="2"/>
  <c r="V51" i="2"/>
  <c r="V49" i="2"/>
  <c r="G69" i="2"/>
  <c r="G68" i="2"/>
  <c r="U68" i="2"/>
  <c r="H52" i="2"/>
  <c r="I52" i="2" s="1"/>
  <c r="R123" i="2"/>
  <c r="R124" i="2" s="1"/>
  <c r="P123" i="2"/>
  <c r="P124" i="2" s="1"/>
  <c r="V105" i="2" l="1"/>
  <c r="V68" i="2"/>
  <c r="G87" i="2"/>
  <c r="H69" i="2"/>
  <c r="G86" i="2"/>
  <c r="N123" i="2"/>
  <c r="N124" i="2" s="1"/>
  <c r="H124" i="2"/>
  <c r="G123" i="2" l="1"/>
  <c r="I69" i="2"/>
  <c r="H87" i="2"/>
  <c r="K123" i="2"/>
  <c r="K124" i="2" s="1"/>
  <c r="J123" i="2"/>
  <c r="J124" i="2" s="1"/>
  <c r="U76" i="2"/>
  <c r="U123" i="2" l="1"/>
  <c r="G124" i="2"/>
  <c r="X123" i="2"/>
  <c r="V76" i="2"/>
  <c r="U86" i="2"/>
  <c r="I87" i="2"/>
  <c r="X124" i="2" l="1" a="1"/>
  <c r="X124" i="2" s="1"/>
  <c r="V86" i="2"/>
  <c r="U124" i="2"/>
  <c r="V123" i="2" l="1"/>
  <c r="V121" i="2"/>
  <c r="V113" i="2"/>
  <c r="V124" i="2" l="1"/>
  <c r="Y183" i="2" l="1"/>
  <c r="Z183" i="2" l="1"/>
  <c r="V183" i="2" s="1"/>
  <c r="AA183" i="2"/>
  <c r="Y184" i="2"/>
  <c r="Z184" i="2" l="1"/>
  <c r="V184" i="2" s="1"/>
  <c r="AA184" i="2"/>
  <c r="Y186" i="2"/>
  <c r="Q62" i="2" l="1"/>
  <c r="Q85" i="2"/>
  <c r="Q77" i="2"/>
  <c r="Q57" i="2"/>
  <c r="Q41" i="2"/>
  <c r="Q50" i="2"/>
  <c r="Q52" i="2"/>
  <c r="Q69" i="2"/>
  <c r="Q87" i="2"/>
  <c r="S41" i="2"/>
  <c r="S77" i="2"/>
  <c r="S57" i="2"/>
  <c r="S62" i="2"/>
  <c r="S50" i="2"/>
  <c r="S85" i="2"/>
  <c r="S52" i="2"/>
  <c r="S69" i="2"/>
  <c r="S87" i="2"/>
  <c r="Z186" i="2"/>
  <c r="AA186" i="2"/>
  <c r="V186" i="2"/>
  <c r="U41" i="2" l="1"/>
  <c r="U67" i="2"/>
  <c r="U62" i="2"/>
  <c r="U57" i="2"/>
  <c r="U50" i="2"/>
  <c r="X51" i="2" a="1"/>
  <c r="X51" i="2" s="1"/>
  <c r="X40" i="2" a="1"/>
  <c r="X40" i="2" s="1"/>
  <c r="X56" i="2" a="1"/>
  <c r="X56" i="2" s="1"/>
  <c r="X66" i="2" a="1"/>
  <c r="X66" i="2" s="1"/>
  <c r="U77" i="2"/>
  <c r="U87" i="2"/>
  <c r="U85" i="2"/>
  <c r="X49" i="2" a="1"/>
  <c r="X49" i="2" s="1"/>
  <c r="X68" i="2" a="1"/>
  <c r="X68" i="2" s="1"/>
  <c r="X61" i="2" a="1"/>
  <c r="X61" i="2" s="1"/>
  <c r="V87" i="2" l="1"/>
  <c r="V85" i="2"/>
  <c r="V57" i="2"/>
  <c r="V77" i="2"/>
  <c r="V62" i="2"/>
  <c r="U52" i="2"/>
  <c r="V41" i="2"/>
  <c r="V67" i="2"/>
  <c r="V50" i="2"/>
  <c r="V52" i="2" l="1"/>
  <c r="U69" i="2"/>
  <c r="V69"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Daniele Forni</author>
  </authors>
  <commentList>
    <comment ref="D36" authorId="0" shapeId="0" xr:uid="{62458113-4858-AB44-BDD2-81463A6E13D2}">
      <text>
        <r>
          <rPr>
            <sz val="10"/>
            <color rgb="FF000000"/>
            <rFont val="Tahoma"/>
            <family val="2"/>
          </rPr>
          <t xml:space="preserve">Sulla colonna D si può indicare, riga per riga se il dato è da:
</t>
        </r>
        <r>
          <rPr>
            <b/>
            <sz val="10"/>
            <color rgb="FF000000"/>
            <rFont val="Tahoma"/>
            <family val="2"/>
          </rPr>
          <t>M</t>
        </r>
        <r>
          <rPr>
            <sz val="10"/>
            <color rgb="FF000000"/>
            <rFont val="Tahoma"/>
            <family val="2"/>
          </rPr>
          <t xml:space="preserve">isura, </t>
        </r>
        <r>
          <rPr>
            <b/>
            <sz val="10"/>
            <color rgb="FF000000"/>
            <rFont val="Tahoma"/>
            <family val="2"/>
          </rPr>
          <t>S</t>
        </r>
        <r>
          <rPr>
            <sz val="10"/>
            <color rgb="FF000000"/>
            <rFont val="Tahoma"/>
            <family val="2"/>
          </rPr>
          <t xml:space="preserve">tima o </t>
        </r>
        <r>
          <rPr>
            <b/>
            <sz val="10"/>
            <color rgb="FF000000"/>
            <rFont val="Tahoma"/>
            <family val="2"/>
          </rPr>
          <t>M&amp;S</t>
        </r>
        <r>
          <rPr>
            <sz val="10"/>
            <color rgb="FF000000"/>
            <rFont val="Tahoma"/>
            <family val="2"/>
          </rPr>
          <t xml:space="preserve"> misura e stima
</t>
        </r>
      </text>
    </comment>
    <comment ref="E36" authorId="0" shapeId="0" xr:uid="{CC41DA2E-7A4B-474D-A84F-C6B0A654D6A7}">
      <text>
        <r>
          <rPr>
            <sz val="10"/>
            <color rgb="FF000000"/>
            <rFont val="Tahoma"/>
            <family val="2"/>
          </rPr>
          <t>Sulla colonna E si può indicare con R, riga per riga se i dati della riga si riferiscono a energia rinnovabile o di recupero. In tal caso le emissioni di CO2 della riga sono nulle.</t>
        </r>
      </text>
    </comment>
    <comment ref="C42" authorId="0" shapeId="0" xr:uid="{45079AC3-D879-7E43-A871-000C59068515}">
      <text>
        <r>
          <rPr>
            <sz val="10"/>
            <color rgb="FF000000"/>
            <rFont val="Tahoma"/>
            <family val="2"/>
          </rPr>
          <t>La cogenerazione, la generazione di energia termica con generaratori di calore, pompe di calore,, etc. sono trasformazioni, vanno messe in F e G</t>
        </r>
      </text>
    </comment>
    <comment ref="C58" authorId="0" shapeId="0" xr:uid="{C3301805-2CD5-6141-9034-C98B45762E61}">
      <text>
        <r>
          <rPr>
            <sz val="10"/>
            <color rgb="FF000000"/>
            <rFont val="Calibri"/>
            <family val="2"/>
          </rPr>
          <t xml:space="preserve">*  Un incremento nel livello della scorta viene segnato con un segno positivo, </t>
        </r>
        <r>
          <rPr>
            <sz val="10"/>
            <color rgb="FFFF0000"/>
            <rFont val="Calibri"/>
            <family val="2"/>
          </rPr>
          <t xml:space="preserve">poiché è aumentata l'energia all'interno del confine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<sst xmlns="http://schemas.openxmlformats.org/spreadsheetml/2006/main" count="412" uniqueCount="191">
  <si>
    <t>Contabilità Energetica e nomima dell'energy manager</t>
  </si>
  <si>
    <t>R01s 19/3/2025</t>
  </si>
  <si>
    <t>La presente cartella vuole essere uno strumento di supporto per gli energy manager e gli EGE alla contabilità energetica.</t>
  </si>
  <si>
    <t>È stato integrato il calcolo dei consumi per la nomina dell'energy manager ai sensi della legge 10/1991. Al fine di evitare errori di calcolo, dal momento che le logiche alla base della contabilità energetica possono non essere coincidenti con quelle dell'art. 19 della legge 10/1991,</t>
  </si>
  <si>
    <t>si rimanda a quanto indicato nel sito https://em.fire-italia.org (incluse le FAQ) circa il corretto conteggio dei consumi ai fini della nomina stessa.</t>
  </si>
  <si>
    <t>Le seguenti tabelle si basano sulla guida alla contabilità energetica sviluppata in collaborazione tra FIRE e AssoEGE.</t>
  </si>
  <si>
    <t>https://fire-italia.org/proposta-di-modello-comune-per-la-contabilita-energetica-rivolta-ai-consumatori-di-energia-finale/</t>
  </si>
  <si>
    <r>
      <rPr>
        <b/>
        <sz val="11"/>
        <color theme="1"/>
        <rFont val="Arial"/>
        <family val="2"/>
      </rPr>
      <t>N.B.</t>
    </r>
    <r>
      <rPr>
        <sz val="11"/>
        <color theme="1"/>
        <rFont val="Arial"/>
        <family val="2"/>
      </rPr>
      <t xml:space="preserve"> In questa cartella sono stati utilizzati i coefficienti di conversione fra unità di misura impiegati nel foglio per la nomina dell'energy manager ai sensi della legge 10/1991. </t>
    </r>
  </si>
  <si>
    <t xml:space="preserve"> </t>
  </si>
  <si>
    <t>Nel caso della conversione in tep di elettricità e calore si ricorda che per la nomina dell'energy manager si tiene conto anche delle perdite di trasformazione e/o trasporto.</t>
  </si>
  <si>
    <t>Questo porta a una differenza rispetto a sistemi statistici come Eurostat, di cui occorre tenere conto. Nella conversione in MWh e TJ è stato invece usato l'approccio Eurostat (no perdite di trasformazione, 1MWhe=1MWht=1MWh).</t>
  </si>
  <si>
    <r>
      <t>I fattori di emissione per i combustibili sono quelli del meccanismo emission trading (quindi CO</t>
    </r>
    <r>
      <rPr>
        <vertAlign val="subscript"/>
        <sz val="11"/>
        <rFont val="Arial"/>
        <family val="2"/>
      </rPr>
      <t>2</t>
    </r>
    <r>
      <rPr>
        <sz val="11"/>
        <rFont val="Arial"/>
        <family val="2"/>
      </rPr>
      <t xml:space="preserve"> e non CO</t>
    </r>
    <r>
      <rPr>
        <vertAlign val="subscript"/>
        <sz val="11"/>
        <rFont val="Arial"/>
        <family val="2"/>
      </rPr>
      <t>2eq</t>
    </r>
    <r>
      <rPr>
        <sz val="11"/>
        <rFont val="Arial"/>
        <family val="2"/>
      </rPr>
      <t xml:space="preserve"> vedi tabella nel foglio "Tabella parametri standard nazionali") in particolare quelli riferiti al contenuto energetico del vettore (es. t</t>
    </r>
    <r>
      <rPr>
        <vertAlign val="subscript"/>
        <sz val="11"/>
        <rFont val="Arial"/>
        <family val="2"/>
      </rPr>
      <t>CO2</t>
    </r>
    <r>
      <rPr>
        <sz val="11"/>
        <rFont val="Arial"/>
        <family val="2"/>
      </rPr>
      <t>/TJ).</t>
    </r>
  </si>
  <si>
    <t>Nel caso di teleriscaldamento, servizio energia, etc. verificare i valori con il fornitore. Per la scelta del coefficiente di emissione dell'energia elettrica ci sono approcci diversi, verificare con fornitore e altri portatori di interesse.</t>
  </si>
  <si>
    <t>Non sono invece stati considerati i poteri calorifici presenti nella tabella stessa, che differiscono da quelli usati per la nomina dell'energy manager. Questo porta ad alcune differenze, soprattutto per biomasse solide.</t>
  </si>
  <si>
    <t>Anno:</t>
  </si>
  <si>
    <t>FIRE declina ogni responsabiltà per ogni eventuale danno o problema causato dall'uso di questa cartella di lavoro.</t>
  </si>
  <si>
    <t xml:space="preserve">Tabella delle Risorse </t>
  </si>
  <si>
    <t>APPROVVIGIONAMENTO, PRODUZIONE INTERNA, VENDITA, ACCUMULO, USO NON-ENERGETICO, TRASFORMAZIONE</t>
  </si>
  <si>
    <t xml:space="preserve">            Tabella delle Risorse         </t>
  </si>
  <si>
    <t>Totale</t>
  </si>
  <si>
    <r>
      <t>CO</t>
    </r>
    <r>
      <rPr>
        <vertAlign val="subscript"/>
        <sz val="11"/>
        <rFont val="Arial"/>
        <family val="2"/>
      </rPr>
      <t>2</t>
    </r>
  </si>
  <si>
    <t xml:space="preserve">Anno: </t>
  </si>
  <si>
    <t>%</t>
  </si>
  <si>
    <t>t</t>
  </si>
  <si>
    <t>A</t>
  </si>
  <si>
    <t>Approvvigionamenti  energetici lordi</t>
  </si>
  <si>
    <t>Da utility pubbliche (es. rete elettrica, rete gas)</t>
  </si>
  <si>
    <t>Fornitura in batch (es. autocisterna)</t>
  </si>
  <si>
    <t>Da attività di generazione in loco gestite da terzi</t>
  </si>
  <si>
    <t>Totale approvvigionamenti  energetici lordi</t>
  </si>
  <si>
    <t>Di cui rinnovabili</t>
  </si>
  <si>
    <t>B</t>
  </si>
  <si>
    <t>Produzione e recupero di energia nel confine</t>
  </si>
  <si>
    <t>Impianto  biogas</t>
  </si>
  <si>
    <t>Impianto solare termico</t>
  </si>
  <si>
    <t>Impianto fotovoltaico</t>
  </si>
  <si>
    <t>Energia termica recuperata dall'ambiente</t>
  </si>
  <si>
    <t>Energia termica recuperata da processi sul sito</t>
  </si>
  <si>
    <t>Energia da scarti della produzione</t>
  </si>
  <si>
    <t>Totale produzione e recupero di energia nel confine</t>
  </si>
  <si>
    <t>ST1: Totale di energia disponibile all'interno del confine</t>
  </si>
  <si>
    <t>ST1= A+B                                       Di cui rinnovabili</t>
  </si>
  <si>
    <t>C</t>
  </si>
  <si>
    <t>Cessione di energia fuori dal confine</t>
  </si>
  <si>
    <t>Cessione di energia elettrica</t>
  </si>
  <si>
    <t>Cessione di biogas</t>
  </si>
  <si>
    <t>Totale cessioni di energia</t>
  </si>
  <si>
    <t>D</t>
  </si>
  <si>
    <t>Variazioni scorte*</t>
  </si>
  <si>
    <t>Scorte di gasolio</t>
  </si>
  <si>
    <t>Scorta di combustibile solido</t>
  </si>
  <si>
    <t>Totale variazioni scorte</t>
  </si>
  <si>
    <t>E</t>
  </si>
  <si>
    <t xml:space="preserve">Uso non energetico </t>
  </si>
  <si>
    <t>Materia prima per la produzione del Prodotto 1</t>
  </si>
  <si>
    <t>Materia prima per la produzione del Prodotto 2</t>
  </si>
  <si>
    <t>Totale uso non energetico</t>
  </si>
  <si>
    <t xml:space="preserve">ST2: Totale energia per trasformazioni ed usi finali </t>
  </si>
  <si>
    <t>ST2 = A+B-C-D-E                            Di cui rinnovabili</t>
  </si>
  <si>
    <t>F</t>
  </si>
  <si>
    <t>Energia per i processi di trasformazione</t>
  </si>
  <si>
    <t>Impianto di cogenerazione</t>
  </si>
  <si>
    <t>Caldaie</t>
  </si>
  <si>
    <t>Pompe di calore</t>
  </si>
  <si>
    <t>Totale Energia per i processi di trasformazione</t>
  </si>
  <si>
    <t>G</t>
  </si>
  <si>
    <t>Energia dai processi di trasformazione</t>
  </si>
  <si>
    <t>Totale Energia dai processi di trasformazione</t>
  </si>
  <si>
    <t>Energia disponibile per gli usi finali</t>
  </si>
  <si>
    <t>Soglie obbligo di nomina dell'energy manager</t>
  </si>
  <si>
    <t>Settore industriale</t>
  </si>
  <si>
    <t>Altri settori</t>
  </si>
  <si>
    <t>Consumi convertiti in tep (ai fini della nomina)</t>
  </si>
  <si>
    <t>Totale tep</t>
  </si>
  <si>
    <t>tep</t>
  </si>
  <si>
    <t>Tabella degli Impieghi</t>
  </si>
  <si>
    <t>IMPIEGO DI ENERGIA FINALE</t>
  </si>
  <si>
    <t xml:space="preserve">                Tabella degli Impieghi         </t>
  </si>
  <si>
    <r>
      <t>CO</t>
    </r>
    <r>
      <rPr>
        <vertAlign val="subscript"/>
        <sz val="11"/>
        <rFont val="Arial"/>
        <family val="2"/>
      </rPr>
      <t>2</t>
    </r>
    <r>
      <rPr>
        <sz val="11"/>
        <rFont val="Arial"/>
        <family val="2"/>
      </rPr>
      <t xml:space="preserve"> </t>
    </r>
  </si>
  <si>
    <t>K</t>
  </si>
  <si>
    <t>Funzionamento degli edifici</t>
  </si>
  <si>
    <t>Riscaldamento</t>
  </si>
  <si>
    <t>Climatizzazione Produzione</t>
  </si>
  <si>
    <t xml:space="preserve">  </t>
  </si>
  <si>
    <t>Illuminazione interna ed esterna</t>
  </si>
  <si>
    <t>Forza motrice/illuminazione/climatizzazione uffici</t>
  </si>
  <si>
    <t>Mensa</t>
  </si>
  <si>
    <t>Altro K</t>
  </si>
  <si>
    <t>Totale Funzionamento degli edifici</t>
  </si>
  <si>
    <t>L</t>
  </si>
  <si>
    <t>Processo di produzione</t>
  </si>
  <si>
    <t>Asciugatura UP1</t>
  </si>
  <si>
    <t>Asciugatura UP4</t>
  </si>
  <si>
    <t>Lavaggio UP4</t>
  </si>
  <si>
    <t>Post combustore</t>
  </si>
  <si>
    <t>Forni</t>
  </si>
  <si>
    <t>Altro L</t>
  </si>
  <si>
    <t>Totale processo di produzione</t>
  </si>
  <si>
    <t>M</t>
  </si>
  <si>
    <t>Infrastruttura sito</t>
  </si>
  <si>
    <t>Pozzi</t>
  </si>
  <si>
    <t>Trasporto</t>
  </si>
  <si>
    <t>Aria compressa</t>
  </si>
  <si>
    <t>Perdite di distribuzione</t>
  </si>
  <si>
    <t>Altro M</t>
  </si>
  <si>
    <t>Totale infrastruttura sito</t>
  </si>
  <si>
    <t>R</t>
  </si>
  <si>
    <t>Saldo a bilancio</t>
  </si>
  <si>
    <t>R.1</t>
  </si>
  <si>
    <t>Differenze statistiche</t>
  </si>
  <si>
    <t>Energia finale usata</t>
  </si>
  <si>
    <t>FATTORI DI CONVERSIONE in UMC</t>
  </si>
  <si>
    <t>Vettore energetico</t>
  </si>
  <si>
    <t>UM</t>
  </si>
  <si>
    <t>FC</t>
  </si>
  <si>
    <t>UMC</t>
  </si>
  <si>
    <t>FATTORI DI CONVERSIONE in tep</t>
  </si>
  <si>
    <r>
      <t>FATTORI DI EMISSIONE CO</t>
    </r>
    <r>
      <rPr>
        <b/>
        <vertAlign val="subscript"/>
        <sz val="11"/>
        <color theme="0"/>
        <rFont val="Arial"/>
        <family val="2"/>
      </rPr>
      <t xml:space="preserve">2 </t>
    </r>
    <r>
      <rPr>
        <b/>
        <sz val="11"/>
        <color theme="0"/>
        <rFont val="Arial"/>
        <family val="2"/>
      </rPr>
      <t>Risorse</t>
    </r>
  </si>
  <si>
    <r>
      <t>FATTORI DI EMISSIONE CO</t>
    </r>
    <r>
      <rPr>
        <b/>
        <vertAlign val="subscript"/>
        <sz val="11"/>
        <color theme="0"/>
        <rFont val="Arial"/>
        <family val="2"/>
      </rPr>
      <t xml:space="preserve">2 </t>
    </r>
    <r>
      <rPr>
        <b/>
        <sz val="11"/>
        <color theme="0"/>
        <rFont val="Arial"/>
        <family val="2"/>
      </rPr>
      <t>Impieghi</t>
    </r>
  </si>
  <si>
    <t>M    misura</t>
  </si>
  <si>
    <r>
      <rPr>
        <b/>
        <sz val="11"/>
        <color theme="1"/>
        <rFont val="Arial"/>
        <family val="2"/>
      </rPr>
      <t>NOTA:</t>
    </r>
    <r>
      <rPr>
        <sz val="11"/>
        <color theme="1"/>
        <rFont val="Arial"/>
        <family val="2"/>
      </rPr>
      <t xml:space="preserve"> È possibile scegliere l'unità di misura standardizzata (UMC) desiderata dal menù a destra →</t>
    </r>
  </si>
  <si>
    <t>TJ</t>
  </si>
  <si>
    <t>S    stima</t>
  </si>
  <si>
    <t>MS misura e stima</t>
  </si>
  <si>
    <t>FATTORI DI CONVERSIONE</t>
  </si>
  <si>
    <t>Col-servizio</t>
  </si>
  <si>
    <t>Unità di misura standardizzata (UMC)</t>
  </si>
  <si>
    <t>FATTORI DI EMISSIONE</t>
  </si>
  <si>
    <t xml:space="preserve">Vettore Energetico: </t>
  </si>
  <si>
    <t>FC da UM in tep</t>
  </si>
  <si>
    <t>UM tep</t>
  </si>
  <si>
    <t>FC in UMC</t>
  </si>
  <si>
    <t>MWh</t>
  </si>
  <si>
    <t>FE risorse</t>
  </si>
  <si>
    <t>FE impieghi</t>
  </si>
  <si>
    <r>
      <t>UM CO</t>
    </r>
    <r>
      <rPr>
        <b/>
        <vertAlign val="subscript"/>
        <sz val="12"/>
        <rFont val="Arial"/>
        <family val="2"/>
      </rPr>
      <t>2</t>
    </r>
  </si>
  <si>
    <r>
      <t>tCO</t>
    </r>
    <r>
      <rPr>
        <b/>
        <vertAlign val="subscript"/>
        <sz val="12"/>
        <color theme="1"/>
        <rFont val="Arial"/>
        <family val="2"/>
      </rPr>
      <t>2</t>
    </r>
    <r>
      <rPr>
        <b/>
        <sz val="12"/>
        <color theme="1"/>
        <rFont val="Arial"/>
        <family val="2"/>
      </rPr>
      <t>/tep</t>
    </r>
  </si>
  <si>
    <r>
      <t>tCO</t>
    </r>
    <r>
      <rPr>
        <b/>
        <vertAlign val="subscript"/>
        <sz val="12"/>
        <color theme="1"/>
        <rFont val="Arial"/>
        <family val="2"/>
      </rPr>
      <t>2</t>
    </r>
    <r>
      <rPr>
        <b/>
        <sz val="12"/>
        <color theme="1"/>
        <rFont val="Arial"/>
        <family val="2"/>
      </rPr>
      <t>/TJ</t>
    </r>
  </si>
  <si>
    <r>
      <t>tCO</t>
    </r>
    <r>
      <rPr>
        <b/>
        <vertAlign val="subscript"/>
        <sz val="12"/>
        <color theme="1"/>
        <rFont val="Arial"/>
        <family val="2"/>
      </rPr>
      <t>2</t>
    </r>
    <r>
      <rPr>
        <b/>
        <sz val="12"/>
        <color theme="1"/>
        <rFont val="Arial"/>
        <family val="2"/>
      </rPr>
      <t>/MWh</t>
    </r>
  </si>
  <si>
    <t>Energia elettrica*</t>
  </si>
  <si>
    <t>MWhe</t>
  </si>
  <si>
    <t>ISPRA emissione al consumo, dati preliminari 2023</t>
  </si>
  <si>
    <t>Energia termica**</t>
  </si>
  <si>
    <r>
      <t>MWh</t>
    </r>
    <r>
      <rPr>
        <vertAlign val="subscript"/>
        <sz val="10"/>
        <rFont val="Arial"/>
        <family val="2"/>
      </rPr>
      <t>t</t>
    </r>
  </si>
  <si>
    <t>Gas naturale e rendimento 90% servizio energia</t>
  </si>
  <si>
    <t>Gas naturale</t>
  </si>
  <si>
    <t>Sm3</t>
  </si>
  <si>
    <t>Nm3</t>
  </si>
  <si>
    <r>
      <t>Gasolio</t>
    </r>
    <r>
      <rPr>
        <sz val="9"/>
        <color theme="1"/>
        <rFont val="Calibri (Corpo)"/>
      </rPr>
      <t xml:space="preserve"> (1)</t>
    </r>
  </si>
  <si>
    <t>l</t>
  </si>
  <si>
    <t>Biogas</t>
  </si>
  <si>
    <t>Combustibile solido</t>
  </si>
  <si>
    <t>Vapore</t>
  </si>
  <si>
    <t>GNL</t>
  </si>
  <si>
    <t>Olio combustibile</t>
  </si>
  <si>
    <r>
      <t xml:space="preserve">GPL </t>
    </r>
    <r>
      <rPr>
        <sz val="9"/>
        <color theme="1"/>
        <rFont val="Calibri (Corpo)"/>
      </rPr>
      <t>(6)</t>
    </r>
    <r>
      <rPr>
        <sz val="11"/>
        <color theme="1"/>
        <rFont val="Calibri"/>
        <family val="2"/>
        <scheme val="minor"/>
      </rPr>
      <t xml:space="preserve"> - stato liquido</t>
    </r>
  </si>
  <si>
    <r>
      <t xml:space="preserve">GPL </t>
    </r>
    <r>
      <rPr>
        <sz val="9"/>
        <color theme="1"/>
        <rFont val="Calibri (Corpo)"/>
      </rPr>
      <t xml:space="preserve">(2) (6)  </t>
    </r>
    <r>
      <rPr>
        <sz val="11"/>
        <color theme="1"/>
        <rFont val="Calibri"/>
        <family val="2"/>
        <scheme val="minor"/>
      </rPr>
      <t>- stato liquido</t>
    </r>
  </si>
  <si>
    <r>
      <t xml:space="preserve">GPL </t>
    </r>
    <r>
      <rPr>
        <sz val="9"/>
        <color theme="1"/>
        <rFont val="Calibri (Corpo)"/>
      </rPr>
      <t>(3) (5) (6)</t>
    </r>
    <r>
      <rPr>
        <sz val="11"/>
        <color theme="1"/>
        <rFont val="Calibri"/>
        <family val="2"/>
        <scheme val="minor"/>
      </rPr>
      <t xml:space="preserve"> - stato gassoso</t>
    </r>
  </si>
  <si>
    <r>
      <t xml:space="preserve">Benzine autotrazione </t>
    </r>
    <r>
      <rPr>
        <sz val="9"/>
        <rFont val="Calibri (Corpo)"/>
      </rPr>
      <t>(4)</t>
    </r>
  </si>
  <si>
    <t>Pellet</t>
  </si>
  <si>
    <t>Legna macinata fresca (cippato)</t>
  </si>
  <si>
    <t>Oli vegetali</t>
  </si>
  <si>
    <t>-</t>
  </si>
  <si>
    <t>UM = Unità di misura naturale per il vettore energetico.</t>
  </si>
  <si>
    <r>
      <rPr>
        <b/>
        <sz val="11"/>
        <color theme="1"/>
        <rFont val="Arial"/>
        <family val="2"/>
      </rPr>
      <t>FONTE</t>
    </r>
    <r>
      <rPr>
        <sz val="11"/>
        <color theme="1"/>
        <rFont val="Arial"/>
        <family val="2"/>
      </rPr>
      <t xml:space="preserve">: i fattori di conversione adottati da FIRE si basano su quanto previsto al punto 13 della nota esplicativa della circolare MiSE del 18 dicembre 2014. </t>
    </r>
  </si>
  <si>
    <r>
      <rPr>
        <b/>
        <sz val="11"/>
        <color theme="1"/>
        <rFont val="Arial"/>
        <family val="2"/>
      </rPr>
      <t>FONTE</t>
    </r>
    <r>
      <rPr>
        <sz val="11"/>
        <color theme="1"/>
        <rFont val="Arial"/>
        <family val="2"/>
      </rPr>
      <t>: i fattori di emissione riportati nella tabella sopra sono ricavati a partire dalla "Tabella parametri standard nazionali" riportata nel foglio di calcolo succesivo (aggiornata al 2024).</t>
    </r>
  </si>
  <si>
    <r>
      <t>Caso 1: tCO</t>
    </r>
    <r>
      <rPr>
        <vertAlign val="subscript"/>
        <sz val="11"/>
        <color theme="1"/>
        <rFont val="Arial"/>
        <family val="2"/>
      </rPr>
      <t>2</t>
    </r>
    <r>
      <rPr>
        <sz val="11"/>
        <color theme="1"/>
        <rFont val="Arial"/>
        <family val="2"/>
      </rPr>
      <t xml:space="preserve">/tep </t>
    </r>
  </si>
  <si>
    <t>FC = Fattore di conversione.</t>
  </si>
  <si>
    <r>
      <t>Caso 2: tCO</t>
    </r>
    <r>
      <rPr>
        <vertAlign val="subscript"/>
        <sz val="11"/>
        <color theme="1"/>
        <rFont val="Arial"/>
        <family val="2"/>
      </rPr>
      <t>2</t>
    </r>
    <r>
      <rPr>
        <sz val="11"/>
        <color theme="1"/>
        <rFont val="Arial"/>
        <family val="2"/>
      </rPr>
      <t xml:space="preserve">/TJ </t>
    </r>
  </si>
  <si>
    <t>UMC = Unità di misura standardizzata.</t>
  </si>
  <si>
    <r>
      <t>Caso 3: tCO</t>
    </r>
    <r>
      <rPr>
        <vertAlign val="subscript"/>
        <sz val="11"/>
        <color theme="1"/>
        <rFont val="Arial"/>
        <family val="2"/>
      </rPr>
      <t>2</t>
    </r>
    <r>
      <rPr>
        <sz val="11"/>
        <color theme="1"/>
        <rFont val="Arial"/>
        <family val="2"/>
      </rPr>
      <t xml:space="preserve">/MWh </t>
    </r>
  </si>
  <si>
    <t>N.B. si possono aggiungere:</t>
  </si>
  <si>
    <t>(Per inserire o eliminare righe o celle è necessario togliere la protezione del foglio. Si consiglia di rimetterla una volta fatte le modifiche per evitare modifiche accidentali alle formule)</t>
  </si>
  <si>
    <r>
      <rPr>
        <b/>
        <sz val="11"/>
        <color theme="1"/>
        <rFont val="Arial"/>
        <family val="2"/>
      </rPr>
      <t>NOTA</t>
    </r>
    <r>
      <rPr>
        <sz val="11"/>
        <color theme="1"/>
        <rFont val="Arial"/>
        <family val="2"/>
      </rPr>
      <t>: copiare nella tabella sopra le tre celle relative alla conversione di cui si ha bisogno (caso 1, 2 o 3).</t>
    </r>
  </si>
  <si>
    <t>*  approvvigionata dalla rete elettrica o prodotta in loco da idraulico, eolico e fotovoltaico</t>
  </si>
  <si>
    <t>- ulteriori righe alle tabelle delle risorse e degli impieghi;</t>
  </si>
  <si>
    <t>** da fluido termovettore acquistato</t>
  </si>
  <si>
    <t>Esempio: se si ha a disposizione il fattore di emissione in tCO2/tep copiare nella tabella le tre celle corrispondenti al "Caso 1".</t>
  </si>
  <si>
    <r>
      <t>(1) è stata adottata una densità pari a 0,84 kg/dm</t>
    </r>
    <r>
      <rPr>
        <i/>
        <vertAlign val="superscript"/>
        <sz val="10"/>
        <color theme="1"/>
        <rFont val="Arial"/>
        <family val="2"/>
      </rPr>
      <t>3</t>
    </r>
  </si>
  <si>
    <t>(2) è stata adottata una densità pari a 0,56 kg/l</t>
  </si>
  <si>
    <r>
      <t>(3) è stata adottata una densità pari a 2,3 kg/m</t>
    </r>
    <r>
      <rPr>
        <i/>
        <vertAlign val="superscript"/>
        <sz val="10"/>
        <color theme="1"/>
        <rFont val="Arial"/>
        <family val="2"/>
      </rPr>
      <t>3</t>
    </r>
    <r>
      <rPr>
        <i/>
        <sz val="10"/>
        <color theme="1"/>
        <rFont val="Arial"/>
        <family val="2"/>
      </rPr>
      <t xml:space="preserve"> a T= 15,5 C° e pressione atmosferica</t>
    </r>
  </si>
  <si>
    <t>Si possono nascondere righe e colonne. Se invece si volesso eliminare righe e/o colonne, rispettare le seguenti limitazioni:</t>
  </si>
  <si>
    <r>
      <t>(4) è stata adottata una densità pari a 0,74 kg/dm</t>
    </r>
    <r>
      <rPr>
        <i/>
        <vertAlign val="superscript"/>
        <sz val="10"/>
        <color theme="1"/>
        <rFont val="Arial"/>
        <family val="2"/>
      </rPr>
      <t>3</t>
    </r>
  </si>
  <si>
    <r>
      <t>(5) è stata adottato un fattore di conversione da Nm</t>
    </r>
    <r>
      <rPr>
        <i/>
        <vertAlign val="superscript"/>
        <sz val="10"/>
        <color theme="1"/>
        <rFont val="Arial"/>
        <family val="2"/>
      </rPr>
      <t>3</t>
    </r>
    <r>
      <rPr>
        <i/>
        <sz val="10"/>
        <color theme="1"/>
        <rFont val="Arial"/>
        <family val="2"/>
      </rPr>
      <t xml:space="preserve"> a Sm</t>
    </r>
    <r>
      <rPr>
        <i/>
        <vertAlign val="superscript"/>
        <sz val="10"/>
        <color theme="1"/>
        <rFont val="Arial"/>
        <family val="2"/>
      </rPr>
      <t xml:space="preserve">3 </t>
    </r>
    <r>
      <rPr>
        <i/>
        <sz val="10"/>
        <color theme="1"/>
        <rFont val="Arial"/>
        <family val="2"/>
      </rPr>
      <t>pari a: 1000 Nm</t>
    </r>
    <r>
      <rPr>
        <i/>
        <vertAlign val="superscript"/>
        <sz val="10"/>
        <color theme="1"/>
        <rFont val="Arial"/>
        <family val="2"/>
      </rPr>
      <t>3</t>
    </r>
    <r>
      <rPr>
        <i/>
        <sz val="10"/>
        <color theme="1"/>
        <rFont val="Arial"/>
        <family val="2"/>
      </rPr>
      <t xml:space="preserve"> = 1055 Sm</t>
    </r>
    <r>
      <rPr>
        <i/>
        <vertAlign val="superscript"/>
        <sz val="10"/>
        <color theme="1"/>
        <rFont val="Arial"/>
        <family val="2"/>
      </rPr>
      <t>3</t>
    </r>
  </si>
  <si>
    <t xml:space="preserve">- Eliminare solo righe dopo la seconda di ogni lettera (es. dopo A.1 Da utility ..... ), ma lasciare almeno tre righe per ogni sezione, ovvero la prima e due compilabili (es. E, E.1 ed E.2).  </t>
  </si>
  <si>
    <t>(6) è stata consideratata una proporzione tra Butano e Propano pari rispettivamente al 70% e 30%</t>
  </si>
  <si>
    <r>
      <rPr>
        <b/>
        <sz val="11"/>
        <color theme="1"/>
        <rFont val="Arial"/>
        <family val="2"/>
      </rPr>
      <t>FONTE</t>
    </r>
    <r>
      <rPr>
        <sz val="11"/>
        <color theme="1"/>
        <rFont val="Arial"/>
        <family val="2"/>
      </rPr>
      <t>: EUROSTAT Energy Balance Guide</t>
    </r>
  </si>
  <si>
    <t xml:space="preserve">Da ↓                                 A → </t>
  </si>
  <si>
    <t>GJ</t>
  </si>
  <si>
    <t>Mtep</t>
  </si>
  <si>
    <t>GWh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</si>
</sst>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00000"/>
  </numFmts>
  <fonts count="49" x14ac:knownFonts="1">
    <font>
      <sz val="11"/>
      <color theme="1"/>
      <name val="Calibri"/>
      <family val="2"/>
      <scheme val="minor"/>
    </font>
    <font>
      <sz val="10"/>
      <name val="Arial"/>
      <family val="2"/>
    </font>
    <font>
      <sz val="12"/>
      <color theme="1"/>
      <name val="Arial"/>
      <family val="2"/>
    </font>
    <font>
      <vertAlign val="subscript"/>
      <sz val="10"/>
      <name val="Arial"/>
      <family val="2"/>
    </font>
    <font>
      <sz val="10"/>
      <color theme="1"/>
      <name val="Arial"/>
      <family val="2"/>
    </font>
    <font>
      <sz val="11"/>
      <color theme="1"/>
      <name val="Arial"/>
      <family val="2"/>
    </font>
    <font>
      <b/>
      <sz val="11"/>
      <color theme="1"/>
      <name val="Arial"/>
      <family val="2"/>
    </font>
    <font>
      <b/>
      <sz val="18"/>
      <color rgb="FF0070C0"/>
      <name val="Arial"/>
      <family val="2"/>
    </font>
    <font>
      <b/>
      <sz val="12"/>
      <color theme="0"/>
      <name val="Arial"/>
      <family val="2"/>
    </font>
    <font>
      <b/>
      <sz val="12"/>
      <color theme="1"/>
      <name val="Arial"/>
      <family val="2"/>
    </font>
    <font>
      <b/>
      <sz val="10"/>
      <color theme="1"/>
      <name val="Arial"/>
      <family val="2"/>
    </font>
    <font>
      <sz val="9"/>
      <color theme="1"/>
      <name val="Arial"/>
      <family val="2"/>
    </font>
    <font>
      <b/>
      <sz val="14"/>
      <color theme="1"/>
      <name val="Arial"/>
      <family val="2"/>
    </font>
    <font>
      <b/>
      <sz val="11"/>
      <color theme="0"/>
      <name val="Arial"/>
      <family val="2"/>
    </font>
    <font>
      <sz val="11"/>
      <color theme="0"/>
      <name val="Arial"/>
      <family val="2"/>
    </font>
    <font>
      <sz val="11"/>
      <color theme="1"/>
      <name val="Calibri"/>
      <family val="2"/>
      <scheme val="minor"/>
    </font>
    <font>
      <sz val="8"/>
      <name val="Calibri"/>
      <family val="2"/>
      <scheme val="minor"/>
    </font>
    <font>
      <sz val="9"/>
      <color theme="1"/>
      <name val="Calibri (Corpo)"/>
    </font>
    <font>
      <sz val="10"/>
      <color rgb="FF000000"/>
      <name val="Tahoma"/>
      <family val="2"/>
    </font>
    <font>
      <sz val="11"/>
      <name val="Arial"/>
      <family val="2"/>
    </font>
    <font>
      <vertAlign val="subscript"/>
      <sz val="11"/>
      <name val="Arial"/>
      <family val="2"/>
    </font>
    <font>
      <b/>
      <sz val="12"/>
      <name val="Arial"/>
      <family val="2"/>
    </font>
    <font>
      <b/>
      <sz val="12"/>
      <color theme="0"/>
      <name val="Calibri"/>
      <family val="2"/>
      <scheme val="minor"/>
    </font>
    <font>
      <b/>
      <sz val="12"/>
      <color theme="1"/>
      <name val="Calibri"/>
      <family val="2"/>
      <scheme val="minor"/>
    </font>
    <font>
      <b/>
      <sz val="16"/>
      <color theme="1"/>
      <name val="Arial"/>
      <family val="2"/>
    </font>
    <font>
      <sz val="9"/>
      <name val="Calibri (Corpo)"/>
    </font>
    <font>
      <b/>
      <vertAlign val="subscript"/>
      <sz val="12"/>
      <color theme="1"/>
      <name val="Arial"/>
      <family val="2"/>
    </font>
    <font>
      <i/>
      <u/>
      <sz val="11"/>
      <color theme="1"/>
      <name val="Arial"/>
      <family val="2"/>
    </font>
    <font>
      <sz val="11"/>
      <color rgb="FFFF0000"/>
      <name val="Arial"/>
      <family val="2"/>
    </font>
    <font>
      <u/>
      <sz val="11"/>
      <color theme="10"/>
      <name val="Calibri"/>
      <family val="2"/>
      <scheme val="minor"/>
    </font>
    <font>
      <i/>
      <sz val="10"/>
      <color theme="1"/>
      <name val="Arial"/>
      <family val="2"/>
    </font>
    <font>
      <i/>
      <sz val="10"/>
      <name val="Arial"/>
      <family val="2"/>
    </font>
    <font>
      <i/>
      <sz val="11"/>
      <color theme="1"/>
      <name val="Arial"/>
      <family val="2"/>
    </font>
    <font>
      <b/>
      <sz val="10"/>
      <color theme="0"/>
      <name val="Arial"/>
      <family val="2"/>
    </font>
    <font>
      <b/>
      <vertAlign val="subscript"/>
      <sz val="11"/>
      <color theme="0"/>
      <name val="Arial"/>
      <family val="2"/>
    </font>
    <font>
      <vertAlign val="subscript"/>
      <sz val="11"/>
      <color theme="1"/>
      <name val="Arial"/>
      <family val="2"/>
    </font>
    <font>
      <sz val="10"/>
      <color rgb="FF000000"/>
      <name val="Calibri"/>
      <family val="2"/>
    </font>
    <font>
      <sz val="10"/>
      <color rgb="FFFF0000"/>
      <name val="Calibri"/>
      <family val="2"/>
    </font>
    <font>
      <b/>
      <vertAlign val="subscript"/>
      <sz val="12"/>
      <name val="Arial"/>
      <family val="2"/>
    </font>
    <font>
      <b/>
      <sz val="11"/>
      <name val="Arial"/>
      <family val="2"/>
    </font>
    <font>
      <b/>
      <sz val="10"/>
      <color rgb="FF000000"/>
      <name val="Tahoma"/>
      <family val="2"/>
    </font>
    <font>
      <sz val="14"/>
      <color theme="1"/>
      <name val="Arial"/>
      <family val="2"/>
    </font>
    <font>
      <b/>
      <sz val="10"/>
      <color rgb="FF00B050"/>
      <name val="Arial"/>
      <family val="2"/>
    </font>
    <font>
      <b/>
      <sz val="10"/>
      <name val="Arial"/>
      <family val="2"/>
    </font>
    <font>
      <sz val="10"/>
      <color rgb="FF000000"/>
      <name val="Arial"/>
      <family val="2"/>
    </font>
    <font>
      <i/>
      <vertAlign val="superscript"/>
      <sz val="10"/>
      <color theme="1"/>
      <name val="Arial"/>
      <family val="2"/>
    </font>
    <font>
      <b/>
      <sz val="26"/>
      <name val="Arial"/>
      <family val="2"/>
    </font>
    <font>
      <sz val="10"/>
      <color theme="1"/>
      <name val="Calibri"/>
      <family val="2"/>
      <scheme val="minor"/>
    </font>
    <font>
      <sz val="11"/>
      <color rgb="FF000000"/>
      <name val="Arial"/>
      <family val="2"/>
    </font>
  </fonts>
  <fills count="32">
    <fill>
      <patternFill patternType="none"/>
    </fill>
    <fill>
      <patternFill patternType="gray125"/>
    </fill>
    <fill>
      <patternFill patternType="solid">
        <fgColor theme="3" tint="0.39997558519241921"/>
        <bgColor indexed="64"/>
      </patternFill>
    </fill>
    <fill>
      <patternFill patternType="solid">
        <fgColor theme="4" tint="0.79998168889431442"/>
        <bgColor theme="4" tint="0.79998168889431442"/>
      </patternFill>
    </fill>
    <fill>
      <patternFill patternType="solid">
        <fgColor theme="0"/>
        <bgColor theme="4" tint="0.59999389629810485"/>
      </patternFill>
    </fill>
    <fill>
      <patternFill patternType="solid">
        <fgColor theme="0"/>
        <bgColor theme="4" tint="0.79998168889431442"/>
      </patternFill>
    </fill>
    <fill>
      <patternFill patternType="solid">
        <fgColor theme="0"/>
        <bgColor indexed="64"/>
      </patternFill>
    </fill>
    <fill>
      <patternFill patternType="solid">
        <fgColor theme="4" tint="0.79998168889431442"/>
        <bgColor theme="4" tint="0.59999389629810485"/>
      </patternFill>
    </fill>
    <fill>
      <patternFill patternType="solid">
        <fgColor theme="4" tint="0.59999389629810485"/>
        <bgColor indexed="64"/>
      </patternFill>
    </fill>
    <fill>
      <patternFill patternType="solid">
        <fgColor theme="4" tint="0.59999389629810485"/>
        <bgColor theme="4" tint="0.59999389629810485"/>
      </patternFill>
    </fill>
    <fill>
      <patternFill patternType="solid">
        <fgColor rgb="FFDDE7F2"/>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theme="8" tint="0.39997558519241921"/>
        <bgColor theme="4" tint="0.59999389629810485"/>
      </patternFill>
    </fill>
    <fill>
      <patternFill patternType="solid">
        <fgColor rgb="FFB8CCE4"/>
        <bgColor theme="4" tint="0.79998168889431442"/>
      </patternFill>
    </fill>
    <fill>
      <patternFill patternType="solid">
        <fgColor rgb="FF4F80BD"/>
        <bgColor indexed="64"/>
      </patternFill>
    </fill>
    <fill>
      <patternFill patternType="solid">
        <fgColor rgb="FFB8CCE4"/>
        <bgColor indexed="64"/>
      </patternFill>
    </fill>
    <fill>
      <patternFill patternType="solid">
        <fgColor rgb="FF487BBA"/>
        <bgColor indexed="64"/>
      </patternFill>
    </fill>
    <fill>
      <patternFill patternType="solid">
        <fgColor theme="0"/>
        <bgColor theme="4"/>
      </patternFill>
    </fill>
    <fill>
      <patternFill patternType="solid">
        <fgColor rgb="FFFFFF00"/>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theme="0" tint="-4.9989318521683403E-2"/>
        <bgColor theme="4" tint="0.79998168889431442"/>
      </patternFill>
    </fill>
    <fill>
      <patternFill patternType="solid">
        <fgColor theme="0" tint="-4.9989318521683403E-2"/>
        <bgColor theme="4" tint="0.59999389629810485"/>
      </patternFill>
    </fill>
    <fill>
      <patternFill patternType="solid">
        <fgColor theme="6" tint="0.39997558519241921"/>
        <bgColor theme="4" tint="0.59999389629810485"/>
      </patternFill>
    </fill>
    <fill>
      <patternFill patternType="solid">
        <fgColor rgb="FFF2F2F2"/>
        <bgColor indexed="64"/>
      </patternFill>
    </fill>
    <fill>
      <patternFill patternType="solid">
        <fgColor rgb="FFC4D89B"/>
        <bgColor indexed="64"/>
      </patternFill>
    </fill>
    <fill>
      <patternFill patternType="solid">
        <fgColor rgb="FFF2F2F2"/>
        <bgColor theme="4" tint="0.59999389629810485"/>
      </patternFill>
    </fill>
    <fill>
      <patternFill patternType="solid">
        <fgColor rgb="FFF2F2F2"/>
        <bgColor theme="4" tint="0.79998168889431442"/>
      </patternFill>
    </fill>
    <fill>
      <patternFill patternType="solid">
        <fgColor rgb="FFFFFFFF"/>
        <bgColor rgb="FFB8CCE4"/>
      </patternFill>
    </fill>
    <fill>
      <patternFill patternType="solid">
        <fgColor rgb="FFFFFFFF"/>
        <bgColor rgb="FF000000"/>
      </patternFill>
    </fill>
  </fills>
  <borders count="1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theme="0"/>
      </right>
      <top style="thin">
        <color theme="0"/>
      </top>
      <bottom style="thin">
        <color theme="0"/>
      </bottom>
      <diagonal/>
    </border>
    <border>
      <left style="thin">
        <color theme="0"/>
      </left>
      <right/>
      <top style="thin">
        <color theme="0"/>
      </top>
      <bottom style="thin">
        <color theme="0"/>
      </bottom>
      <diagonal/>
    </border>
    <border>
      <left style="medium">
        <color indexed="64"/>
      </left>
      <right style="thin">
        <color theme="0"/>
      </right>
      <top style="thin">
        <color theme="0"/>
      </top>
      <bottom/>
      <diagonal/>
    </border>
    <border>
      <left style="thin">
        <color theme="0"/>
      </left>
      <right/>
      <top style="thin">
        <color theme="0"/>
      </top>
      <bottom/>
      <diagonal/>
    </border>
    <border>
      <left style="thin">
        <color theme="0"/>
      </left>
      <right/>
      <top/>
      <bottom style="thin">
        <color theme="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theme="0"/>
      </right>
      <top/>
      <bottom/>
      <diagonal/>
    </border>
    <border>
      <left style="thin">
        <color theme="0"/>
      </left>
      <right/>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diagonal/>
    </border>
    <border>
      <left/>
      <right/>
      <top style="medium">
        <color indexed="64"/>
      </top>
      <bottom style="medium">
        <color indexed="64"/>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theme="0"/>
      </bottom>
      <diagonal/>
    </border>
    <border>
      <left/>
      <right style="thin">
        <color indexed="64"/>
      </right>
      <top/>
      <bottom style="thin">
        <color theme="0"/>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right/>
      <top style="thin">
        <color theme="0"/>
      </top>
      <bottom/>
      <diagonal/>
    </border>
    <border>
      <left style="thin">
        <color theme="1"/>
      </left>
      <right style="thin">
        <color theme="1"/>
      </right>
      <top style="thin">
        <color theme="1"/>
      </top>
      <bottom style="thin">
        <color theme="1"/>
      </bottom>
      <diagonal/>
    </border>
    <border>
      <left style="thin">
        <color indexed="64"/>
      </left>
      <right style="medium">
        <color indexed="64"/>
      </right>
      <top/>
      <bottom/>
      <diagonal/>
    </border>
    <border>
      <left style="thin">
        <color theme="1"/>
      </left>
      <right/>
      <top style="thin">
        <color theme="1"/>
      </top>
      <bottom style="thin">
        <color theme="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theme="1"/>
      </left>
      <right/>
      <top style="medium">
        <color indexed="64"/>
      </top>
      <bottom/>
      <diagonal/>
    </border>
    <border>
      <left/>
      <right style="thin">
        <color theme="1"/>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theme="1"/>
      </right>
      <top style="thin">
        <color theme="1"/>
      </top>
      <bottom style="medium">
        <color indexed="64"/>
      </bottom>
      <diagonal/>
    </border>
    <border>
      <left style="thin">
        <color indexed="64"/>
      </left>
      <right/>
      <top style="thin">
        <color indexed="64"/>
      </top>
      <bottom style="medium">
        <color indexed="64"/>
      </bottom>
      <diagonal/>
    </border>
    <border>
      <left style="thin">
        <color theme="1"/>
      </left>
      <right/>
      <top style="medium">
        <color indexed="64"/>
      </top>
      <bottom style="thin">
        <color indexed="64"/>
      </bottom>
      <diagonal/>
    </border>
    <border>
      <left/>
      <right style="medium">
        <color indexed="64"/>
      </right>
      <top style="thin">
        <color indexed="64"/>
      </top>
      <bottom style="thin">
        <color indexed="64"/>
      </bottom>
      <diagonal/>
    </border>
    <border>
      <left style="thin">
        <color theme="1"/>
      </left>
      <right style="thin">
        <color theme="1"/>
      </right>
      <top style="thin">
        <color theme="1"/>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theme="0"/>
      </bottom>
      <diagonal/>
    </border>
    <border>
      <left style="medium">
        <color indexed="64"/>
      </left>
      <right/>
      <top/>
      <bottom style="thin">
        <color theme="0"/>
      </bottom>
      <diagonal/>
    </border>
    <border>
      <left style="medium">
        <color indexed="64"/>
      </left>
      <right/>
      <top style="medium">
        <color indexed="64"/>
      </top>
      <bottom style="thin">
        <color theme="0"/>
      </bottom>
      <diagonal/>
    </border>
    <border>
      <left/>
      <right/>
      <top style="thin">
        <color theme="0"/>
      </top>
      <bottom style="thin">
        <color theme="0"/>
      </bottom>
      <diagonal/>
    </border>
    <border>
      <left/>
      <right/>
      <top style="medium">
        <color indexed="64"/>
      </top>
      <bottom style="thin">
        <color theme="0"/>
      </bottom>
      <diagonal/>
    </border>
    <border>
      <left/>
      <right/>
      <top style="thin">
        <color indexed="64"/>
      </top>
      <bottom style="medium">
        <color indexed="64"/>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style="medium">
        <color indexed="64"/>
      </left>
      <right/>
      <top style="thin">
        <color theme="1"/>
      </top>
      <bottom style="thin">
        <color theme="1"/>
      </bottom>
      <diagonal/>
    </border>
    <border>
      <left/>
      <right style="thin">
        <color auto="1"/>
      </right>
      <top style="thin">
        <color indexed="64"/>
      </top>
      <bottom style="thin">
        <color theme="1"/>
      </bottom>
      <diagonal/>
    </border>
    <border>
      <left style="medium">
        <color indexed="64"/>
      </left>
      <right/>
      <top/>
      <bottom style="thin">
        <color theme="1"/>
      </bottom>
      <diagonal/>
    </border>
    <border>
      <left/>
      <right/>
      <top/>
      <bottom style="medium">
        <color rgb="FF000000"/>
      </bottom>
      <diagonal/>
    </border>
    <border>
      <left/>
      <right style="thin">
        <color theme="1"/>
      </right>
      <top/>
      <bottom style="thin">
        <color theme="1"/>
      </bottom>
      <diagonal/>
    </border>
    <border>
      <left style="medium">
        <color indexed="64"/>
      </left>
      <right/>
      <top style="medium">
        <color indexed="64"/>
      </top>
      <bottom style="medium">
        <color theme="1"/>
      </bottom>
      <diagonal/>
    </border>
    <border>
      <left/>
      <right style="thin">
        <color indexed="64"/>
      </right>
      <top style="medium">
        <color indexed="64"/>
      </top>
      <bottom style="medium">
        <color theme="1"/>
      </bottom>
      <diagonal/>
    </border>
    <border>
      <left/>
      <right style="thin">
        <color theme="1"/>
      </right>
      <top style="thin">
        <color theme="1"/>
      </top>
      <bottom style="medium">
        <color theme="1"/>
      </bottom>
      <diagonal/>
    </border>
    <border>
      <left style="medium">
        <color theme="1"/>
      </left>
      <right/>
      <top style="medium">
        <color theme="1"/>
      </top>
      <bottom style="thin">
        <color theme="1"/>
      </bottom>
      <diagonal/>
    </border>
    <border>
      <left style="medium">
        <color theme="1"/>
      </left>
      <right/>
      <top style="thin">
        <color theme="1"/>
      </top>
      <bottom style="thin">
        <color theme="1"/>
      </bottom>
      <diagonal/>
    </border>
    <border>
      <left style="medium">
        <color theme="1"/>
      </left>
      <right/>
      <top style="thin">
        <color theme="1"/>
      </top>
      <bottom style="medium">
        <color theme="1"/>
      </bottom>
      <diagonal/>
    </border>
    <border>
      <left style="medium">
        <color rgb="FF000000"/>
      </left>
      <right/>
      <top style="medium">
        <color indexed="64"/>
      </top>
      <bottom/>
      <diagonal/>
    </border>
    <border>
      <left/>
      <right style="medium">
        <color rgb="FF000000"/>
      </right>
      <top style="medium">
        <color indexed="64"/>
      </top>
      <bottom style="thin">
        <color indexed="64"/>
      </bottom>
      <diagonal/>
    </border>
    <border>
      <left style="medium">
        <color rgb="FF000000"/>
      </left>
      <right/>
      <top/>
      <bottom/>
      <diagonal/>
    </border>
    <border>
      <left style="thin">
        <color indexed="64"/>
      </left>
      <right style="medium">
        <color rgb="FF000000"/>
      </right>
      <top style="thin">
        <color indexed="64"/>
      </top>
      <bottom style="medium">
        <color indexed="64"/>
      </bottom>
      <diagonal/>
    </border>
    <border>
      <left style="medium">
        <color rgb="FF000000"/>
      </left>
      <right/>
      <top style="medium">
        <color theme="1"/>
      </top>
      <bottom style="medium">
        <color theme="1"/>
      </bottom>
      <diagonal/>
    </border>
    <border>
      <left style="thin">
        <color indexed="64"/>
      </left>
      <right style="medium">
        <color rgb="FF000000"/>
      </right>
      <top style="medium">
        <color indexed="64"/>
      </top>
      <bottom style="medium">
        <color indexed="64"/>
      </bottom>
      <diagonal/>
    </border>
    <border>
      <left style="medium">
        <color rgb="FF000000"/>
      </left>
      <right/>
      <top/>
      <bottom style="thin">
        <color theme="0"/>
      </bottom>
      <diagonal/>
    </border>
    <border>
      <left style="thin">
        <color indexed="64"/>
      </left>
      <right style="medium">
        <color rgb="FF000000"/>
      </right>
      <top/>
      <bottom/>
      <diagonal/>
    </border>
    <border>
      <left style="medium">
        <color rgb="FF000000"/>
      </left>
      <right style="thin">
        <color theme="0"/>
      </right>
      <top style="thin">
        <color theme="0"/>
      </top>
      <bottom style="thin">
        <color theme="0"/>
      </bottom>
      <diagonal/>
    </border>
    <border>
      <left/>
      <right style="medium">
        <color rgb="FF000000"/>
      </right>
      <top style="medium">
        <color indexed="64"/>
      </top>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style="thin">
        <color theme="0"/>
      </right>
      <top/>
      <bottom/>
      <diagonal/>
    </border>
    <border>
      <left style="medium">
        <color rgb="FF000000"/>
      </left>
      <right style="thin">
        <color theme="0"/>
      </right>
      <top/>
      <bottom style="medium">
        <color indexed="64"/>
      </bottom>
      <diagonal/>
    </border>
    <border>
      <left style="medium">
        <color rgb="FF000000"/>
      </left>
      <right style="thin">
        <color theme="0"/>
      </right>
      <top style="thin">
        <color theme="0"/>
      </top>
      <bottom/>
      <diagonal/>
    </border>
    <border>
      <left style="medium">
        <color rgb="FF000000"/>
      </left>
      <right/>
      <top/>
      <bottom style="medium">
        <color rgb="FF000000"/>
      </bottom>
      <diagonal/>
    </border>
    <border>
      <left style="thin">
        <color indexed="64"/>
      </left>
      <right style="thin">
        <color indexed="64"/>
      </right>
      <top/>
      <bottom style="medium">
        <color rgb="FF000000"/>
      </bottom>
      <diagonal/>
    </border>
    <border>
      <left/>
      <right style="medium">
        <color rgb="FF000000"/>
      </right>
      <top/>
      <bottom style="medium">
        <color rgb="FF000000"/>
      </bottom>
      <diagonal/>
    </border>
    <border>
      <left style="medium">
        <color indexed="64"/>
      </left>
      <right/>
      <top style="thin">
        <color indexed="64"/>
      </top>
      <bottom style="medium">
        <color indexed="64"/>
      </bottom>
      <diagonal/>
    </border>
    <border>
      <left/>
      <right/>
      <top/>
      <bottom style="thin">
        <color theme="0"/>
      </bottom>
      <diagonal/>
    </border>
    <border>
      <left style="thin">
        <color theme="0"/>
      </left>
      <right/>
      <top style="medium">
        <color indexed="64"/>
      </top>
      <bottom/>
      <diagonal/>
    </border>
    <border>
      <left style="thin">
        <color indexed="64"/>
      </left>
      <right style="thin">
        <color indexed="64"/>
      </right>
      <top style="thin">
        <color indexed="64"/>
      </top>
      <bottom/>
      <diagonal/>
    </border>
    <border>
      <left style="thin">
        <color indexed="64"/>
      </left>
      <right/>
      <top style="thin">
        <color theme="0"/>
      </top>
      <bottom style="medium">
        <color indexed="64"/>
      </bottom>
      <diagonal/>
    </border>
    <border>
      <left style="thin">
        <color indexed="64"/>
      </left>
      <right/>
      <top style="thin">
        <color theme="0"/>
      </top>
      <bottom style="thin">
        <color theme="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indexed="64"/>
      </left>
      <right style="thin">
        <color indexed="64"/>
      </right>
      <top style="thin">
        <color theme="1"/>
      </top>
      <bottom style="medium">
        <color indexed="64"/>
      </bottom>
      <diagonal/>
    </border>
  </borders>
  <cellStyleXfs count="5">
    <xf numFmtId="0" fontId="0" fillId="0" borderId="0"/>
    <xf numFmtId="0" fontId="1" fillId="0" borderId="0"/>
    <xf numFmtId="9" fontId="1" fillId="0" borderId="0" applyFont="0" applyFill="0" applyBorder="0" applyAlignment="0" applyProtection="0"/>
    <xf numFmtId="9" fontId="15" fillId="0" borderId="0" applyFont="0" applyFill="0" applyBorder="0" applyAlignment="0" applyProtection="0"/>
    <xf numFmtId="0" fontId="29" fillId="0" borderId="0" applyNumberFormat="0" applyFill="0" applyBorder="0" applyAlignment="0" applyProtection="0"/>
  </cellStyleXfs>
  <cellXfs count="499">
    <xf numFmtId="0" fontId="0" fillId="0" borderId="0" xfId="0"/>
    <xf numFmtId="3" fontId="4" fillId="0" borderId="0" xfId="0" applyNumberFormat="1" applyFont="1"/>
    <xf numFmtId="3" fontId="4" fillId="3" borderId="29" xfId="0" applyNumberFormat="1" applyFont="1" applyFill="1" applyBorder="1"/>
    <xf numFmtId="0" fontId="5" fillId="0" borderId="0" xfId="0" applyFont="1"/>
    <xf numFmtId="0" fontId="5" fillId="0" borderId="0" xfId="0" applyFont="1" applyAlignment="1">
      <alignment vertical="top" wrapText="1"/>
    </xf>
    <xf numFmtId="0" fontId="10" fillId="0" borderId="4" xfId="1" applyFont="1" applyBorder="1" applyAlignment="1">
      <alignment horizontal="left" vertical="center"/>
    </xf>
    <xf numFmtId="0" fontId="4" fillId="0" borderId="0" xfId="0" applyFont="1" applyAlignment="1">
      <alignment vertical="center"/>
    </xf>
    <xf numFmtId="0" fontId="5" fillId="0" borderId="0" xfId="0" applyFont="1" applyAlignment="1">
      <alignment vertical="center"/>
    </xf>
    <xf numFmtId="0" fontId="9" fillId="6" borderId="0" xfId="1" applyFont="1" applyFill="1" applyAlignment="1">
      <alignment horizontal="left" wrapText="1"/>
    </xf>
    <xf numFmtId="0" fontId="2" fillId="6" borderId="0" xfId="1" applyFont="1" applyFill="1" applyAlignment="1">
      <alignment horizontal="left"/>
    </xf>
    <xf numFmtId="0" fontId="2" fillId="6" borderId="0" xfId="1" applyFont="1" applyFill="1" applyAlignment="1">
      <alignment horizontal="center" wrapText="1"/>
    </xf>
    <xf numFmtId="3" fontId="10" fillId="4" borderId="0" xfId="1" applyNumberFormat="1" applyFont="1" applyFill="1"/>
    <xf numFmtId="0" fontId="9" fillId="0" borderId="5" xfId="1" applyFont="1" applyBorder="1" applyAlignment="1">
      <alignment horizontal="left" vertical="center"/>
    </xf>
    <xf numFmtId="3" fontId="9" fillId="3" borderId="14" xfId="0" applyNumberFormat="1" applyFont="1" applyFill="1" applyBorder="1"/>
    <xf numFmtId="3" fontId="9" fillId="9" borderId="14" xfId="1" applyNumberFormat="1" applyFont="1" applyFill="1" applyBorder="1"/>
    <xf numFmtId="3" fontId="9" fillId="9" borderId="24" xfId="1" applyNumberFormat="1" applyFont="1" applyFill="1" applyBorder="1"/>
    <xf numFmtId="3" fontId="4" fillId="3" borderId="28" xfId="0" applyNumberFormat="1" applyFont="1" applyFill="1" applyBorder="1"/>
    <xf numFmtId="3" fontId="4" fillId="7" borderId="28" xfId="0" applyNumberFormat="1" applyFont="1" applyFill="1" applyBorder="1"/>
    <xf numFmtId="3" fontId="4" fillId="3" borderId="5" xfId="0" applyNumberFormat="1" applyFont="1" applyFill="1" applyBorder="1" applyAlignment="1">
      <alignment horizontal="right"/>
    </xf>
    <xf numFmtId="3" fontId="6" fillId="3" borderId="2" xfId="0" applyNumberFormat="1" applyFont="1" applyFill="1" applyBorder="1" applyAlignment="1">
      <alignment horizontal="right"/>
    </xf>
    <xf numFmtId="3" fontId="6" fillId="3" borderId="22" xfId="0" applyNumberFormat="1" applyFont="1" applyFill="1" applyBorder="1" applyAlignment="1">
      <alignment horizontal="right"/>
    </xf>
    <xf numFmtId="3" fontId="9" fillId="9" borderId="22" xfId="1" applyNumberFormat="1" applyFont="1" applyFill="1" applyBorder="1" applyAlignment="1">
      <alignment horizontal="right"/>
    </xf>
    <xf numFmtId="3" fontId="9" fillId="9" borderId="28" xfId="1" applyNumberFormat="1" applyFont="1" applyFill="1" applyBorder="1"/>
    <xf numFmtId="0" fontId="7" fillId="0" borderId="0" xfId="0" applyFont="1" applyAlignment="1">
      <alignment horizontal="center"/>
    </xf>
    <xf numFmtId="0" fontId="14" fillId="0" borderId="0" xfId="0" applyFont="1"/>
    <xf numFmtId="0" fontId="5" fillId="6" borderId="0" xfId="0" applyFont="1" applyFill="1"/>
    <xf numFmtId="0" fontId="11" fillId="3" borderId="24" xfId="0" quotePrefix="1" applyFont="1" applyFill="1" applyBorder="1" applyAlignment="1">
      <alignment horizontal="center" vertical="center"/>
    </xf>
    <xf numFmtId="0" fontId="11" fillId="3" borderId="36" xfId="0" quotePrefix="1" applyFont="1" applyFill="1" applyBorder="1" applyAlignment="1">
      <alignment horizontal="center" vertical="center"/>
    </xf>
    <xf numFmtId="4" fontId="5" fillId="0" borderId="0" xfId="0" applyNumberFormat="1" applyFont="1"/>
    <xf numFmtId="4" fontId="10" fillId="4" borderId="0" xfId="1" applyNumberFormat="1" applyFont="1" applyFill="1"/>
    <xf numFmtId="4" fontId="9" fillId="9" borderId="28" xfId="1" applyNumberFormat="1" applyFont="1" applyFill="1" applyBorder="1"/>
    <xf numFmtId="4" fontId="11" fillId="3" borderId="38" xfId="0" quotePrefix="1" applyNumberFormat="1" applyFont="1" applyFill="1" applyBorder="1" applyAlignment="1">
      <alignment horizontal="center" vertical="center"/>
    </xf>
    <xf numFmtId="4" fontId="4" fillId="3" borderId="8" xfId="0" applyNumberFormat="1" applyFont="1" applyFill="1" applyBorder="1"/>
    <xf numFmtId="0" fontId="7" fillId="0" borderId="0" xfId="0" applyFont="1" applyAlignment="1">
      <alignment horizontal="left"/>
    </xf>
    <xf numFmtId="11" fontId="5" fillId="0" borderId="37" xfId="0" applyNumberFormat="1" applyFont="1" applyBorder="1" applyAlignment="1">
      <alignment horizontal="center"/>
    </xf>
    <xf numFmtId="4" fontId="1" fillId="3" borderId="28" xfId="0" applyNumberFormat="1" applyFont="1" applyFill="1" applyBorder="1"/>
    <xf numFmtId="3" fontId="1" fillId="3" borderId="28" xfId="0" applyNumberFormat="1" applyFont="1" applyFill="1" applyBorder="1"/>
    <xf numFmtId="4" fontId="1" fillId="3" borderId="29" xfId="0" applyNumberFormat="1" applyFont="1" applyFill="1" applyBorder="1"/>
    <xf numFmtId="3" fontId="1" fillId="3" borderId="29" xfId="0" applyNumberFormat="1" applyFont="1" applyFill="1" applyBorder="1"/>
    <xf numFmtId="3" fontId="1" fillId="3" borderId="30" xfId="0" applyNumberFormat="1" applyFont="1" applyFill="1" applyBorder="1"/>
    <xf numFmtId="4" fontId="1" fillId="7" borderId="28" xfId="0" applyNumberFormat="1" applyFont="1" applyFill="1" applyBorder="1"/>
    <xf numFmtId="3" fontId="1" fillId="7" borderId="28" xfId="0" applyNumberFormat="1" applyFont="1" applyFill="1" applyBorder="1"/>
    <xf numFmtId="3" fontId="1" fillId="3" borderId="24" xfId="0" applyNumberFormat="1" applyFont="1" applyFill="1" applyBorder="1"/>
    <xf numFmtId="9" fontId="1" fillId="3" borderId="36" xfId="3" applyFont="1" applyFill="1" applyBorder="1"/>
    <xf numFmtId="11" fontId="5" fillId="0" borderId="0" xfId="0" applyNumberFormat="1" applyFont="1"/>
    <xf numFmtId="0" fontId="11" fillId="3" borderId="29" xfId="0" quotePrefix="1" applyFont="1" applyFill="1" applyBorder="1" applyAlignment="1">
      <alignment horizontal="center" vertical="center"/>
    </xf>
    <xf numFmtId="0" fontId="5" fillId="0" borderId="45" xfId="0" applyFont="1" applyBorder="1"/>
    <xf numFmtId="0" fontId="0" fillId="0" borderId="0" xfId="0" applyAlignment="1">
      <alignment horizontal="center"/>
    </xf>
    <xf numFmtId="0" fontId="15" fillId="0" borderId="0" xfId="0" applyFont="1" applyAlignment="1">
      <alignment vertical="center"/>
    </xf>
    <xf numFmtId="0" fontId="21" fillId="6" borderId="47" xfId="1" applyFont="1" applyFill="1" applyBorder="1" applyAlignment="1">
      <alignment horizontal="center"/>
    </xf>
    <xf numFmtId="0" fontId="21" fillId="6" borderId="29" xfId="1" applyFont="1" applyFill="1" applyBorder="1" applyAlignment="1">
      <alignment horizontal="center"/>
    </xf>
    <xf numFmtId="3" fontId="4" fillId="10" borderId="5" xfId="0" applyNumberFormat="1" applyFont="1" applyFill="1" applyBorder="1" applyAlignment="1">
      <alignment horizontal="right"/>
    </xf>
    <xf numFmtId="9" fontId="9" fillId="9" borderId="36" xfId="3" applyFont="1" applyFill="1" applyBorder="1"/>
    <xf numFmtId="0" fontId="8" fillId="17" borderId="38" xfId="0" applyFont="1" applyFill="1" applyBorder="1" applyAlignment="1">
      <alignment horizontal="center"/>
    </xf>
    <xf numFmtId="0" fontId="13" fillId="18" borderId="38" xfId="0" applyFont="1" applyFill="1" applyBorder="1" applyAlignment="1">
      <alignment horizontal="center"/>
    </xf>
    <xf numFmtId="0" fontId="5" fillId="0" borderId="0" xfId="0" applyFont="1" applyAlignment="1">
      <alignment horizontal="center"/>
    </xf>
    <xf numFmtId="11" fontId="5" fillId="0" borderId="0" xfId="0" applyNumberFormat="1" applyFont="1" applyAlignment="1">
      <alignment horizontal="center"/>
    </xf>
    <xf numFmtId="2" fontId="5" fillId="0" borderId="0" xfId="0" applyNumberFormat="1" applyFont="1" applyAlignment="1">
      <alignment horizontal="center"/>
    </xf>
    <xf numFmtId="0" fontId="1" fillId="0" borderId="56" xfId="1" applyBorder="1" applyAlignment="1">
      <alignment vertical="center"/>
    </xf>
    <xf numFmtId="0" fontId="1" fillId="0" borderId="40" xfId="1" applyBorder="1" applyAlignment="1">
      <alignment vertical="center"/>
    </xf>
    <xf numFmtId="0" fontId="1" fillId="0" borderId="41" xfId="1" applyBorder="1" applyAlignment="1">
      <alignment vertical="center"/>
    </xf>
    <xf numFmtId="0" fontId="5" fillId="0" borderId="0" xfId="0" applyFont="1" applyAlignment="1">
      <alignment horizontal="left" vertical="center" wrapText="1"/>
    </xf>
    <xf numFmtId="164" fontId="9" fillId="13" borderId="24" xfId="1" applyNumberFormat="1" applyFont="1" applyFill="1" applyBorder="1" applyAlignment="1">
      <alignment vertical="center"/>
    </xf>
    <xf numFmtId="3" fontId="9" fillId="13" borderId="24" xfId="1" applyNumberFormat="1" applyFont="1" applyFill="1" applyBorder="1" applyAlignment="1">
      <alignment vertical="center"/>
    </xf>
    <xf numFmtId="3" fontId="9" fillId="13" borderId="55" xfId="1" applyNumberFormat="1" applyFont="1" applyFill="1" applyBorder="1" applyAlignment="1">
      <alignment vertical="center"/>
    </xf>
    <xf numFmtId="166" fontId="9" fillId="13" borderId="15" xfId="1" applyNumberFormat="1" applyFont="1" applyFill="1" applyBorder="1" applyAlignment="1">
      <alignment vertical="center"/>
    </xf>
    <xf numFmtId="11" fontId="4" fillId="6" borderId="49" xfId="0" applyNumberFormat="1" applyFont="1" applyFill="1" applyBorder="1" applyAlignment="1">
      <alignment horizontal="center" vertical="center"/>
    </xf>
    <xf numFmtId="11" fontId="4" fillId="0" borderId="54" xfId="0" applyNumberFormat="1" applyFont="1" applyBorder="1" applyAlignment="1">
      <alignment horizontal="center" vertical="center"/>
    </xf>
    <xf numFmtId="0" fontId="24" fillId="0" borderId="0" xfId="0" applyFont="1"/>
    <xf numFmtId="0" fontId="8" fillId="2" borderId="22" xfId="1" applyFont="1" applyFill="1" applyBorder="1" applyAlignment="1">
      <alignment vertical="center"/>
    </xf>
    <xf numFmtId="0" fontId="5" fillId="0" borderId="0" xfId="0" applyFont="1" applyAlignment="1">
      <alignment vertical="center" wrapText="1"/>
    </xf>
    <xf numFmtId="0" fontId="5" fillId="0" borderId="0" xfId="0" quotePrefix="1" applyFont="1" applyAlignment="1">
      <alignment vertical="center"/>
    </xf>
    <xf numFmtId="11" fontId="1" fillId="0" borderId="37" xfId="1" applyNumberFormat="1" applyBorder="1" applyAlignment="1">
      <alignment horizontal="center" vertical="center"/>
    </xf>
    <xf numFmtId="0" fontId="5" fillId="0" borderId="0" xfId="0" applyFont="1" applyAlignment="1">
      <alignment wrapText="1"/>
    </xf>
    <xf numFmtId="0" fontId="9" fillId="0" borderId="35" xfId="0" applyFont="1" applyBorder="1" applyAlignment="1">
      <alignment horizontal="center" vertical="center"/>
    </xf>
    <xf numFmtId="0" fontId="9" fillId="0" borderId="24" xfId="0" applyFont="1" applyBorder="1" applyAlignment="1">
      <alignment horizontal="center" vertical="center"/>
    </xf>
    <xf numFmtId="0" fontId="9" fillId="0" borderId="36" xfId="0" applyFont="1" applyBorder="1" applyAlignment="1">
      <alignment horizontal="center" vertical="center"/>
    </xf>
    <xf numFmtId="11" fontId="5" fillId="0" borderId="51" xfId="0" applyNumberFormat="1" applyFont="1" applyBorder="1" applyAlignment="1">
      <alignment horizontal="center"/>
    </xf>
    <xf numFmtId="0" fontId="19" fillId="21" borderId="49" xfId="0" applyFont="1" applyFill="1" applyBorder="1" applyProtection="1">
      <protection locked="0"/>
    </xf>
    <xf numFmtId="0" fontId="5" fillId="21" borderId="37" xfId="0" applyFont="1" applyFill="1" applyBorder="1" applyProtection="1">
      <protection locked="0"/>
    </xf>
    <xf numFmtId="0" fontId="5" fillId="21" borderId="51" xfId="0" applyFont="1" applyFill="1" applyBorder="1" applyProtection="1">
      <protection locked="0"/>
    </xf>
    <xf numFmtId="11" fontId="4" fillId="6" borderId="44" xfId="0" applyNumberFormat="1" applyFont="1" applyFill="1" applyBorder="1" applyAlignment="1" applyProtection="1">
      <alignment horizontal="center" vertical="center"/>
      <protection locked="0"/>
    </xf>
    <xf numFmtId="11" fontId="4" fillId="6" borderId="37" xfId="0" applyNumberFormat="1" applyFont="1" applyFill="1" applyBorder="1" applyAlignment="1" applyProtection="1">
      <alignment horizontal="center" vertical="center"/>
      <protection locked="0"/>
    </xf>
    <xf numFmtId="11" fontId="4" fillId="20" borderId="44" xfId="1" applyNumberFormat="1" applyFont="1" applyFill="1" applyBorder="1" applyAlignment="1" applyProtection="1">
      <alignment horizontal="center" vertical="center"/>
      <protection locked="0"/>
    </xf>
    <xf numFmtId="11" fontId="1" fillId="20" borderId="44" xfId="1" applyNumberFormat="1" applyFill="1" applyBorder="1" applyAlignment="1" applyProtection="1">
      <alignment horizontal="center" vertical="center"/>
      <protection locked="0"/>
    </xf>
    <xf numFmtId="0" fontId="1" fillId="19" borderId="38" xfId="1" applyFill="1" applyBorder="1" applyAlignment="1" applyProtection="1">
      <alignment horizontal="center" vertical="center"/>
      <protection locked="0"/>
    </xf>
    <xf numFmtId="0" fontId="5" fillId="21" borderId="59" xfId="0" applyFont="1" applyFill="1" applyBorder="1" applyProtection="1">
      <protection locked="0"/>
    </xf>
    <xf numFmtId="0" fontId="6" fillId="0" borderId="0" xfId="0" applyFont="1"/>
    <xf numFmtId="0" fontId="29" fillId="0" borderId="0" xfId="4"/>
    <xf numFmtId="0" fontId="5" fillId="0" borderId="67" xfId="0" applyFont="1" applyBorder="1"/>
    <xf numFmtId="0" fontId="5" fillId="0" borderId="68" xfId="0" applyFont="1" applyBorder="1" applyAlignment="1">
      <alignment vertical="center" wrapText="1"/>
    </xf>
    <xf numFmtId="0" fontId="5" fillId="0" borderId="69" xfId="0" applyFont="1" applyBorder="1" applyAlignment="1">
      <alignment vertical="center" wrapText="1"/>
    </xf>
    <xf numFmtId="0" fontId="5" fillId="0" borderId="70" xfId="0" applyFont="1" applyBorder="1"/>
    <xf numFmtId="4" fontId="5" fillId="0" borderId="23" xfId="0" applyNumberFormat="1" applyFont="1" applyBorder="1"/>
    <xf numFmtId="0" fontId="5" fillId="0" borderId="23" xfId="0" applyFont="1" applyBorder="1"/>
    <xf numFmtId="0" fontId="5" fillId="0" borderId="71" xfId="0" applyFont="1" applyBorder="1"/>
    <xf numFmtId="0" fontId="5" fillId="0" borderId="72" xfId="0" applyFont="1" applyBorder="1"/>
    <xf numFmtId="0" fontId="5" fillId="0" borderId="63" xfId="0" applyFont="1" applyBorder="1"/>
    <xf numFmtId="0" fontId="0" fillId="6" borderId="0" xfId="0" applyFill="1"/>
    <xf numFmtId="0" fontId="5" fillId="0" borderId="0" xfId="0" applyFont="1" applyAlignment="1">
      <alignment horizontal="left" vertical="top" wrapText="1"/>
    </xf>
    <xf numFmtId="0" fontId="1" fillId="22" borderId="6" xfId="1" applyFill="1" applyBorder="1" applyAlignment="1">
      <alignment horizontal="center" vertical="center"/>
    </xf>
    <xf numFmtId="4" fontId="1" fillId="23" borderId="30" xfId="0" applyNumberFormat="1" applyFont="1" applyFill="1" applyBorder="1"/>
    <xf numFmtId="0" fontId="1" fillId="0" borderId="6" xfId="1" applyBorder="1" applyAlignment="1" applyProtection="1">
      <alignment horizontal="center" vertical="center"/>
      <protection locked="0"/>
    </xf>
    <xf numFmtId="3" fontId="4" fillId="5" borderId="26" xfId="0" applyNumberFormat="1" applyFont="1" applyFill="1" applyBorder="1" applyProtection="1">
      <protection locked="0"/>
    </xf>
    <xf numFmtId="3" fontId="4" fillId="5" borderId="26" xfId="0" applyNumberFormat="1" applyFont="1" applyFill="1" applyBorder="1" applyAlignment="1" applyProtection="1">
      <alignment vertical="center"/>
      <protection locked="0"/>
    </xf>
    <xf numFmtId="3" fontId="4" fillId="4" borderId="27" xfId="0" applyNumberFormat="1" applyFont="1" applyFill="1" applyBorder="1" applyProtection="1">
      <protection locked="0"/>
    </xf>
    <xf numFmtId="3" fontId="4" fillId="5" borderId="30" xfId="0" applyNumberFormat="1" applyFont="1" applyFill="1" applyBorder="1" applyProtection="1">
      <protection locked="0"/>
    </xf>
    <xf numFmtId="3" fontId="4" fillId="5" borderId="31" xfId="0" applyNumberFormat="1" applyFont="1" applyFill="1" applyBorder="1" applyProtection="1">
      <protection locked="0"/>
    </xf>
    <xf numFmtId="3" fontId="4" fillId="5" borderId="27" xfId="0" applyNumberFormat="1" applyFont="1" applyFill="1" applyBorder="1" applyProtection="1">
      <protection locked="0"/>
    </xf>
    <xf numFmtId="3" fontId="1" fillId="5" borderId="26" xfId="0" applyNumberFormat="1" applyFont="1" applyFill="1" applyBorder="1" applyProtection="1">
      <protection locked="0"/>
    </xf>
    <xf numFmtId="3" fontId="1" fillId="4" borderId="26" xfId="0" applyNumberFormat="1" applyFont="1" applyFill="1" applyBorder="1" applyProtection="1">
      <protection locked="0"/>
    </xf>
    <xf numFmtId="3" fontId="1" fillId="4" borderId="27" xfId="0" applyNumberFormat="1" applyFont="1" applyFill="1" applyBorder="1" applyProtection="1">
      <protection locked="0"/>
    </xf>
    <xf numFmtId="3" fontId="1" fillId="4" borderId="30" xfId="0" applyNumberFormat="1" applyFont="1" applyFill="1" applyBorder="1" applyProtection="1">
      <protection locked="0"/>
    </xf>
    <xf numFmtId="11" fontId="4" fillId="0" borderId="54" xfId="0" applyNumberFormat="1" applyFont="1" applyBorder="1" applyAlignment="1" applyProtection="1">
      <alignment horizontal="center" vertical="center"/>
      <protection locked="0"/>
    </xf>
    <xf numFmtId="11" fontId="1" fillId="6" borderId="44" xfId="1" applyNumberFormat="1" applyFill="1" applyBorder="1" applyAlignment="1" applyProtection="1">
      <alignment horizontal="center" vertical="center"/>
      <protection locked="0"/>
    </xf>
    <xf numFmtId="11" fontId="1" fillId="6" borderId="6" xfId="1" applyNumberFormat="1" applyFill="1" applyBorder="1" applyAlignment="1" applyProtection="1">
      <alignment horizontal="center" vertical="center"/>
      <protection locked="0"/>
    </xf>
    <xf numFmtId="11" fontId="4" fillId="0" borderId="7" xfId="0" applyNumberFormat="1" applyFont="1" applyBorder="1" applyAlignment="1" applyProtection="1">
      <alignment horizontal="center" vertical="center"/>
      <protection locked="0"/>
    </xf>
    <xf numFmtId="0" fontId="6" fillId="0" borderId="1" xfId="0" applyFont="1" applyBorder="1"/>
    <xf numFmtId="0" fontId="5" fillId="0" borderId="2" xfId="0" applyFont="1" applyBorder="1"/>
    <xf numFmtId="11" fontId="5" fillId="0" borderId="2" xfId="0" applyNumberFormat="1" applyFont="1" applyBorder="1"/>
    <xf numFmtId="0" fontId="5" fillId="0" borderId="3" xfId="0" applyFont="1" applyBorder="1"/>
    <xf numFmtId="0" fontId="5" fillId="0" borderId="18" xfId="0" quotePrefix="1" applyFont="1" applyBorder="1" applyAlignment="1">
      <alignment vertical="center"/>
    </xf>
    <xf numFmtId="0" fontId="5" fillId="0" borderId="19" xfId="0" applyFont="1" applyBorder="1"/>
    <xf numFmtId="0" fontId="5" fillId="0" borderId="18" xfId="0" applyFont="1" applyBorder="1" applyAlignment="1">
      <alignment vertical="center"/>
    </xf>
    <xf numFmtId="0" fontId="5" fillId="0" borderId="4" xfId="0" quotePrefix="1" applyFont="1" applyBorder="1" applyAlignment="1">
      <alignment vertical="center"/>
    </xf>
    <xf numFmtId="0" fontId="5" fillId="0" borderId="5" xfId="0" applyFont="1" applyBorder="1"/>
    <xf numFmtId="0" fontId="5" fillId="0" borderId="20" xfId="0" applyFont="1" applyBorder="1"/>
    <xf numFmtId="165" fontId="1" fillId="23" borderId="30" xfId="0" applyNumberFormat="1" applyFont="1" applyFill="1" applyBorder="1"/>
    <xf numFmtId="0" fontId="1" fillId="23" borderId="30" xfId="0" applyFont="1" applyFill="1" applyBorder="1"/>
    <xf numFmtId="2" fontId="1" fillId="23" borderId="30" xfId="0" applyNumberFormat="1" applyFont="1" applyFill="1" applyBorder="1"/>
    <xf numFmtId="4" fontId="1" fillId="23" borderId="42" xfId="0" applyNumberFormat="1" applyFont="1" applyFill="1" applyBorder="1"/>
    <xf numFmtId="4" fontId="1" fillId="3" borderId="39" xfId="0" applyNumberFormat="1" applyFont="1" applyFill="1" applyBorder="1"/>
    <xf numFmtId="0" fontId="19" fillId="22" borderId="56" xfId="1" applyFont="1" applyFill="1" applyBorder="1" applyAlignment="1">
      <alignment horizontal="center" vertical="center"/>
    </xf>
    <xf numFmtId="0" fontId="1" fillId="22" borderId="8" xfId="1" applyFill="1" applyBorder="1" applyAlignment="1">
      <alignment horizontal="center" vertical="center"/>
    </xf>
    <xf numFmtId="0" fontId="5" fillId="22" borderId="43" xfId="0" applyFont="1" applyFill="1" applyBorder="1" applyAlignment="1">
      <alignment horizontal="center"/>
    </xf>
    <xf numFmtId="0" fontId="5" fillId="22" borderId="61" xfId="0" applyFont="1" applyFill="1" applyBorder="1" applyAlignment="1">
      <alignment horizontal="center"/>
    </xf>
    <xf numFmtId="0" fontId="5" fillId="22" borderId="44" xfId="0" applyFont="1" applyFill="1" applyBorder="1" applyAlignment="1">
      <alignment horizontal="center"/>
    </xf>
    <xf numFmtId="11" fontId="5" fillId="22" borderId="37" xfId="0" applyNumberFormat="1" applyFont="1" applyFill="1" applyBorder="1" applyAlignment="1">
      <alignment horizontal="center"/>
    </xf>
    <xf numFmtId="11" fontId="5" fillId="22" borderId="48" xfId="0" applyNumberFormat="1" applyFont="1" applyFill="1" applyBorder="1" applyAlignment="1">
      <alignment horizontal="center"/>
    </xf>
    <xf numFmtId="0" fontId="5" fillId="22" borderId="46" xfId="0" applyFont="1" applyFill="1" applyBorder="1" applyAlignment="1">
      <alignment horizontal="center"/>
    </xf>
    <xf numFmtId="0" fontId="5" fillId="22" borderId="37" xfId="0" applyFont="1" applyFill="1" applyBorder="1" applyAlignment="1">
      <alignment horizontal="center"/>
    </xf>
    <xf numFmtId="0" fontId="5" fillId="22" borderId="46" xfId="0" applyFont="1" applyFill="1" applyBorder="1"/>
    <xf numFmtId="11" fontId="5" fillId="22" borderId="44" xfId="0" applyNumberFormat="1" applyFont="1" applyFill="1" applyBorder="1" applyAlignment="1">
      <alignment horizontal="center"/>
    </xf>
    <xf numFmtId="0" fontId="5" fillId="22" borderId="62" xfId="0" applyFont="1" applyFill="1" applyBorder="1" applyAlignment="1">
      <alignment horizontal="center"/>
    </xf>
    <xf numFmtId="11" fontId="1" fillId="22" borderId="18" xfId="1" applyNumberFormat="1" applyFill="1" applyBorder="1" applyAlignment="1">
      <alignment horizontal="center" vertical="center"/>
    </xf>
    <xf numFmtId="0" fontId="1" fillId="22" borderId="51" xfId="1" applyFill="1" applyBorder="1" applyAlignment="1">
      <alignment horizontal="center" vertical="center"/>
    </xf>
    <xf numFmtId="11" fontId="1" fillId="22" borderId="49" xfId="1" applyNumberFormat="1" applyFill="1" applyBorder="1" applyAlignment="1">
      <alignment horizontal="center" vertical="center"/>
    </xf>
    <xf numFmtId="11" fontId="1" fillId="22" borderId="52" xfId="1" applyNumberFormat="1" applyFill="1" applyBorder="1" applyAlignment="1">
      <alignment horizontal="center" vertical="center"/>
    </xf>
    <xf numFmtId="0" fontId="1" fillId="22" borderId="53" xfId="1" applyFill="1" applyBorder="1" applyAlignment="1">
      <alignment horizontal="center" vertical="center"/>
    </xf>
    <xf numFmtId="11" fontId="4" fillId="22" borderId="60" xfId="0" applyNumberFormat="1" applyFont="1" applyFill="1" applyBorder="1" applyAlignment="1">
      <alignment horizontal="center" vertical="center"/>
    </xf>
    <xf numFmtId="11" fontId="4" fillId="22" borderId="49" xfId="0" applyNumberFormat="1" applyFont="1" applyFill="1" applyBorder="1" applyAlignment="1">
      <alignment horizontal="center" vertical="center"/>
    </xf>
    <xf numFmtId="11" fontId="4" fillId="22" borderId="50" xfId="0" applyNumberFormat="1" applyFont="1" applyFill="1" applyBorder="1" applyAlignment="1">
      <alignment horizontal="center" vertical="center"/>
    </xf>
    <xf numFmtId="11" fontId="4" fillId="22" borderId="52" xfId="0" applyNumberFormat="1" applyFont="1" applyFill="1" applyBorder="1" applyAlignment="1">
      <alignment horizontal="center" vertical="center"/>
    </xf>
    <xf numFmtId="0" fontId="1" fillId="22" borderId="7" xfId="1" applyFill="1" applyBorder="1" applyAlignment="1">
      <alignment horizontal="center" vertical="center"/>
    </xf>
    <xf numFmtId="11" fontId="4" fillId="6" borderId="60" xfId="0" applyNumberFormat="1" applyFont="1" applyFill="1" applyBorder="1" applyAlignment="1" applyProtection="1">
      <alignment horizontal="center" vertical="center"/>
      <protection locked="0"/>
    </xf>
    <xf numFmtId="11" fontId="1" fillId="0" borderId="28" xfId="1" applyNumberFormat="1" applyBorder="1" applyAlignment="1" applyProtection="1">
      <alignment horizontal="center" vertical="center"/>
      <protection locked="0"/>
    </xf>
    <xf numFmtId="11" fontId="4" fillId="6" borderId="49" xfId="0" applyNumberFormat="1" applyFont="1" applyFill="1" applyBorder="1" applyAlignment="1" applyProtection="1">
      <alignment horizontal="center" vertical="center"/>
      <protection locked="0"/>
    </xf>
    <xf numFmtId="11" fontId="1" fillId="0" borderId="37" xfId="1" applyNumberFormat="1" applyBorder="1" applyAlignment="1" applyProtection="1">
      <alignment horizontal="center" vertical="center"/>
      <protection locked="0"/>
    </xf>
    <xf numFmtId="11" fontId="4" fillId="4" borderId="37" xfId="0" applyNumberFormat="1" applyFont="1" applyFill="1" applyBorder="1" applyAlignment="1" applyProtection="1">
      <alignment horizontal="center" vertical="center"/>
      <protection locked="0"/>
    </xf>
    <xf numFmtId="11" fontId="4" fillId="6" borderId="50" xfId="0" applyNumberFormat="1" applyFont="1" applyFill="1" applyBorder="1" applyAlignment="1" applyProtection="1">
      <alignment horizontal="center" vertical="center"/>
      <protection locked="0"/>
    </xf>
    <xf numFmtId="11" fontId="4" fillId="0" borderId="49" xfId="0" applyNumberFormat="1" applyFont="1" applyBorder="1" applyAlignment="1" applyProtection="1">
      <alignment horizontal="center" vertical="center"/>
      <protection locked="0"/>
    </xf>
    <xf numFmtId="11" fontId="4" fillId="0" borderId="52" xfId="0" applyNumberFormat="1" applyFont="1" applyBorder="1" applyAlignment="1" applyProtection="1">
      <alignment horizontal="center" vertical="center"/>
      <protection locked="0"/>
    </xf>
    <xf numFmtId="11" fontId="4" fillId="4" borderId="6" xfId="0" applyNumberFormat="1" applyFont="1" applyFill="1" applyBorder="1" applyAlignment="1" applyProtection="1">
      <alignment horizontal="center" vertical="center"/>
      <protection locked="0"/>
    </xf>
    <xf numFmtId="1" fontId="4" fillId="22" borderId="63" xfId="0" applyNumberFormat="1" applyFont="1" applyFill="1" applyBorder="1" applyAlignment="1">
      <alignment horizontal="center"/>
    </xf>
    <xf numFmtId="11" fontId="4" fillId="22" borderId="44" xfId="0" applyNumberFormat="1" applyFont="1" applyFill="1" applyBorder="1" applyAlignment="1">
      <alignment horizontal="center"/>
    </xf>
    <xf numFmtId="11" fontId="4" fillId="22" borderId="54" xfId="0" applyNumberFormat="1" applyFont="1" applyFill="1" applyBorder="1" applyAlignment="1">
      <alignment horizontal="center"/>
    </xf>
    <xf numFmtId="11" fontId="4" fillId="22" borderId="61" xfId="0" applyNumberFormat="1" applyFont="1" applyFill="1" applyBorder="1" applyAlignment="1">
      <alignment horizontal="center"/>
    </xf>
    <xf numFmtId="1" fontId="4" fillId="22" borderId="37" xfId="0" applyNumberFormat="1" applyFont="1" applyFill="1" applyBorder="1" applyAlignment="1">
      <alignment horizontal="center"/>
    </xf>
    <xf numFmtId="11" fontId="4" fillId="22" borderId="37" xfId="0" applyNumberFormat="1" applyFont="1" applyFill="1" applyBorder="1" applyAlignment="1">
      <alignment horizontal="center"/>
    </xf>
    <xf numFmtId="11" fontId="4" fillId="22" borderId="51" xfId="0" applyNumberFormat="1" applyFont="1" applyFill="1" applyBorder="1" applyAlignment="1">
      <alignment horizontal="center"/>
    </xf>
    <xf numFmtId="166" fontId="4" fillId="22" borderId="61" xfId="0" applyNumberFormat="1" applyFont="1" applyFill="1" applyBorder="1" applyAlignment="1">
      <alignment horizontal="center"/>
    </xf>
    <xf numFmtId="11" fontId="4" fillId="22" borderId="64" xfId="0" applyNumberFormat="1" applyFont="1" applyFill="1" applyBorder="1" applyAlignment="1">
      <alignment horizontal="center"/>
    </xf>
    <xf numFmtId="166" fontId="4" fillId="22" borderId="6" xfId="0" applyNumberFormat="1" applyFont="1" applyFill="1" applyBorder="1" applyAlignment="1">
      <alignment horizontal="center"/>
    </xf>
    <xf numFmtId="11" fontId="4" fillId="22" borderId="6" xfId="0" applyNumberFormat="1" applyFont="1" applyFill="1" applyBorder="1" applyAlignment="1">
      <alignment horizontal="center"/>
    </xf>
    <xf numFmtId="1" fontId="4" fillId="22" borderId="7" xfId="0" applyNumberFormat="1" applyFont="1" applyFill="1" applyBorder="1" applyAlignment="1">
      <alignment horizontal="center"/>
    </xf>
    <xf numFmtId="0" fontId="5" fillId="22" borderId="38" xfId="0" applyFont="1" applyFill="1" applyBorder="1" applyAlignment="1">
      <alignment horizontal="right"/>
    </xf>
    <xf numFmtId="0" fontId="6" fillId="22" borderId="58" xfId="0" applyFont="1" applyFill="1" applyBorder="1" applyAlignment="1">
      <alignment horizontal="center"/>
    </xf>
    <xf numFmtId="0" fontId="6" fillId="22" borderId="24" xfId="0" applyFont="1" applyFill="1" applyBorder="1" applyAlignment="1">
      <alignment horizontal="center"/>
    </xf>
    <xf numFmtId="4" fontId="6" fillId="22" borderId="24" xfId="0" applyNumberFormat="1" applyFont="1" applyFill="1" applyBorder="1" applyAlignment="1">
      <alignment horizontal="center"/>
    </xf>
    <xf numFmtId="0" fontId="6" fillId="22" borderId="36" xfId="0" applyFont="1" applyFill="1" applyBorder="1" applyAlignment="1">
      <alignment horizontal="center"/>
    </xf>
    <xf numFmtId="0" fontId="6" fillId="22" borderId="65" xfId="0" applyFont="1" applyFill="1" applyBorder="1" applyAlignment="1">
      <alignment horizontal="center"/>
    </xf>
    <xf numFmtId="0" fontId="6" fillId="22" borderId="40" xfId="0" applyFont="1" applyFill="1" applyBorder="1" applyAlignment="1">
      <alignment horizontal="center"/>
    </xf>
    <xf numFmtId="0" fontId="6" fillId="22" borderId="41" xfId="0" applyFont="1" applyFill="1" applyBorder="1" applyAlignment="1">
      <alignment horizontal="center"/>
    </xf>
    <xf numFmtId="0" fontId="23" fillId="22" borderId="35" xfId="0" applyFont="1" applyFill="1" applyBorder="1" applyAlignment="1">
      <alignment horizontal="center"/>
    </xf>
    <xf numFmtId="0" fontId="21" fillId="22" borderId="35" xfId="1" applyFont="1" applyFill="1" applyBorder="1" applyAlignment="1">
      <alignment horizontal="center"/>
    </xf>
    <xf numFmtId="0" fontId="21" fillId="22" borderId="36" xfId="1" applyFont="1" applyFill="1" applyBorder="1" applyAlignment="1">
      <alignment horizontal="center"/>
    </xf>
    <xf numFmtId="0" fontId="5" fillId="22" borderId="71" xfId="0" applyFont="1" applyFill="1" applyBorder="1" applyAlignment="1">
      <alignment horizontal="center"/>
    </xf>
    <xf numFmtId="11" fontId="5" fillId="21" borderId="51" xfId="0" applyNumberFormat="1" applyFont="1" applyFill="1" applyBorder="1" applyProtection="1">
      <protection locked="0"/>
    </xf>
    <xf numFmtId="3" fontId="4" fillId="5" borderId="10" xfId="0" applyNumberFormat="1" applyFont="1" applyFill="1" applyBorder="1" applyAlignment="1" applyProtection="1">
      <alignment horizontal="left" vertical="top" wrapText="1"/>
      <protection locked="0"/>
    </xf>
    <xf numFmtId="3" fontId="4" fillId="4" borderId="17" xfId="0" applyNumberFormat="1" applyFont="1" applyFill="1" applyBorder="1" applyProtection="1">
      <protection locked="0"/>
    </xf>
    <xf numFmtId="3" fontId="4" fillId="4" borderId="17" xfId="0" applyNumberFormat="1" applyFont="1" applyFill="1" applyBorder="1" applyAlignment="1" applyProtection="1">
      <alignment vertical="top" wrapText="1"/>
      <protection locked="0"/>
    </xf>
    <xf numFmtId="3" fontId="4" fillId="5" borderId="16" xfId="0" applyNumberFormat="1" applyFont="1" applyFill="1" applyBorder="1" applyAlignment="1" applyProtection="1">
      <alignment horizontal="right"/>
      <protection locked="0"/>
    </xf>
    <xf numFmtId="3" fontId="4" fillId="5" borderId="17" xfId="0" applyNumberFormat="1" applyFont="1" applyFill="1" applyBorder="1" applyProtection="1">
      <protection locked="0"/>
    </xf>
    <xf numFmtId="3" fontId="4" fillId="5" borderId="13" xfId="0" applyNumberFormat="1" applyFont="1" applyFill="1" applyBorder="1" applyProtection="1">
      <protection locked="0"/>
    </xf>
    <xf numFmtId="3" fontId="4" fillId="5" borderId="12" xfId="0" applyNumberFormat="1" applyFont="1" applyFill="1" applyBorder="1" applyProtection="1">
      <protection locked="0"/>
    </xf>
    <xf numFmtId="3" fontId="4" fillId="4" borderId="11" xfId="0" applyNumberFormat="1" applyFont="1" applyFill="1" applyBorder="1" applyAlignment="1" applyProtection="1">
      <alignment horizontal="right"/>
      <protection locked="0"/>
    </xf>
    <xf numFmtId="3" fontId="4" fillId="4" borderId="12" xfId="0" applyNumberFormat="1" applyFont="1" applyFill="1" applyBorder="1" applyProtection="1">
      <protection locked="0"/>
    </xf>
    <xf numFmtId="3" fontId="4" fillId="4" borderId="9" xfId="0" applyNumberFormat="1" applyFont="1" applyFill="1" applyBorder="1" applyAlignment="1" applyProtection="1">
      <alignment horizontal="right"/>
      <protection locked="0"/>
    </xf>
    <xf numFmtId="3" fontId="4" fillId="4" borderId="10" xfId="0" applyNumberFormat="1" applyFont="1" applyFill="1" applyBorder="1" applyProtection="1">
      <protection locked="0"/>
    </xf>
    <xf numFmtId="0" fontId="4" fillId="0" borderId="0" xfId="0" applyFont="1" applyProtection="1">
      <protection locked="0"/>
    </xf>
    <xf numFmtId="3" fontId="4" fillId="5" borderId="9" xfId="0" applyNumberFormat="1" applyFont="1" applyFill="1" applyBorder="1" applyAlignment="1" applyProtection="1">
      <alignment horizontal="right"/>
      <protection locked="0"/>
    </xf>
    <xf numFmtId="3" fontId="4" fillId="5" borderId="10" xfId="0" applyNumberFormat="1" applyFont="1" applyFill="1" applyBorder="1" applyProtection="1">
      <protection locked="0"/>
    </xf>
    <xf numFmtId="0" fontId="6" fillId="22" borderId="66" xfId="0" applyFont="1" applyFill="1" applyBorder="1" applyAlignment="1">
      <alignment horizontal="right"/>
    </xf>
    <xf numFmtId="0" fontId="5" fillId="22" borderId="51" xfId="0" applyFont="1" applyFill="1" applyBorder="1" applyAlignment="1">
      <alignment horizontal="center"/>
    </xf>
    <xf numFmtId="11" fontId="5" fillId="22" borderId="51" xfId="0" applyNumberFormat="1" applyFont="1" applyFill="1" applyBorder="1" applyAlignment="1">
      <alignment horizontal="center"/>
    </xf>
    <xf numFmtId="0" fontId="6" fillId="22" borderId="76" xfId="0" applyFont="1" applyFill="1" applyBorder="1" applyAlignment="1">
      <alignment horizontal="right"/>
    </xf>
    <xf numFmtId="0" fontId="5" fillId="22" borderId="6" xfId="0" applyFont="1" applyFill="1" applyBorder="1" applyAlignment="1">
      <alignment horizontal="center"/>
    </xf>
    <xf numFmtId="0" fontId="5" fillId="22" borderId="77" xfId="0" applyFont="1" applyFill="1" applyBorder="1" applyAlignment="1">
      <alignment horizontal="center"/>
    </xf>
    <xf numFmtId="0" fontId="5" fillId="22" borderId="7" xfId="0" applyFont="1" applyFill="1" applyBorder="1" applyAlignment="1">
      <alignment horizontal="center"/>
    </xf>
    <xf numFmtId="0" fontId="5" fillId="22" borderId="79" xfId="0" applyFont="1" applyFill="1" applyBorder="1" applyAlignment="1">
      <alignment horizontal="center"/>
    </xf>
    <xf numFmtId="11" fontId="5" fillId="22" borderId="54" xfId="0" applyNumberFormat="1" applyFont="1" applyFill="1" applyBorder="1" applyAlignment="1">
      <alignment horizontal="center"/>
    </xf>
    <xf numFmtId="0" fontId="5" fillId="22" borderId="80" xfId="0" applyFont="1" applyFill="1" applyBorder="1" applyAlignment="1">
      <alignment horizontal="center"/>
    </xf>
    <xf numFmtId="0" fontId="6" fillId="22" borderId="81" xfId="0" applyFont="1" applyFill="1" applyBorder="1" applyAlignment="1">
      <alignment horizontal="right"/>
    </xf>
    <xf numFmtId="11" fontId="1" fillId="21" borderId="37" xfId="1" applyNumberFormat="1" applyFill="1" applyBorder="1" applyAlignment="1" applyProtection="1">
      <alignment horizontal="center" vertical="center"/>
      <protection locked="0"/>
    </xf>
    <xf numFmtId="11" fontId="4" fillId="25" borderId="37" xfId="0" applyNumberFormat="1" applyFont="1" applyFill="1" applyBorder="1" applyAlignment="1" applyProtection="1">
      <alignment horizontal="center" vertical="center"/>
      <protection locked="0"/>
    </xf>
    <xf numFmtId="11" fontId="0" fillId="21" borderId="37" xfId="0" applyNumberFormat="1" applyFill="1" applyBorder="1" applyAlignment="1" applyProtection="1">
      <alignment horizontal="center"/>
      <protection locked="0"/>
    </xf>
    <xf numFmtId="0" fontId="1" fillId="0" borderId="0" xfId="1" applyAlignment="1">
      <alignment vertical="top"/>
    </xf>
    <xf numFmtId="0" fontId="30" fillId="0" borderId="0" xfId="0" applyFont="1"/>
    <xf numFmtId="4" fontId="30" fillId="0" borderId="0" xfId="0" applyNumberFormat="1" applyFont="1"/>
    <xf numFmtId="0" fontId="32" fillId="0" borderId="0" xfId="0" applyFont="1"/>
    <xf numFmtId="2" fontId="4" fillId="11" borderId="39" xfId="0" applyNumberFormat="1" applyFont="1" applyFill="1" applyBorder="1"/>
    <xf numFmtId="2" fontId="10" fillId="16" borderId="39" xfId="0" applyNumberFormat="1" applyFont="1" applyFill="1" applyBorder="1"/>
    <xf numFmtId="4" fontId="4" fillId="9" borderId="8" xfId="1" applyNumberFormat="1" applyFont="1" applyFill="1" applyBorder="1"/>
    <xf numFmtId="4" fontId="4" fillId="3" borderId="38" xfId="0" quotePrefix="1" applyNumberFormat="1" applyFont="1" applyFill="1" applyBorder="1" applyAlignment="1">
      <alignment horizontal="center" vertical="center"/>
    </xf>
    <xf numFmtId="2" fontId="4" fillId="11" borderId="38" xfId="0" applyNumberFormat="1" applyFont="1" applyFill="1" applyBorder="1"/>
    <xf numFmtId="2" fontId="10" fillId="16" borderId="38" xfId="0" applyNumberFormat="1" applyFont="1" applyFill="1" applyBorder="1"/>
    <xf numFmtId="0" fontId="5" fillId="0" borderId="0" xfId="0" applyFont="1" applyAlignment="1">
      <alignment horizontal="left"/>
    </xf>
    <xf numFmtId="3" fontId="6" fillId="3" borderId="21" xfId="0" applyNumberFormat="1" applyFont="1" applyFill="1" applyBorder="1" applyAlignment="1">
      <alignment horizontal="right" wrapText="1"/>
    </xf>
    <xf numFmtId="3" fontId="6" fillId="3" borderId="21" xfId="0" applyNumberFormat="1" applyFont="1" applyFill="1" applyBorder="1" applyAlignment="1">
      <alignment horizontal="right"/>
    </xf>
    <xf numFmtId="0" fontId="9" fillId="8" borderId="21" xfId="1" applyFont="1" applyFill="1" applyBorder="1" applyAlignment="1">
      <alignment horizontal="left" wrapText="1"/>
    </xf>
    <xf numFmtId="3" fontId="6" fillId="7" borderId="21" xfId="0" applyNumberFormat="1" applyFont="1" applyFill="1" applyBorder="1" applyAlignment="1">
      <alignment horizontal="left" wrapText="1"/>
    </xf>
    <xf numFmtId="3" fontId="6" fillId="3" borderId="2" xfId="0" applyNumberFormat="1" applyFont="1" applyFill="1" applyBorder="1" applyAlignment="1">
      <alignment horizontal="left" wrapText="1"/>
    </xf>
    <xf numFmtId="0" fontId="9" fillId="12" borderId="58" xfId="1" applyFont="1" applyFill="1" applyBorder="1" applyAlignment="1">
      <alignment horizontal="left" vertical="center" wrapText="1"/>
    </xf>
    <xf numFmtId="0" fontId="12" fillId="0" borderId="21" xfId="1" applyFont="1" applyBorder="1" applyAlignment="1">
      <alignment horizontal="center" vertical="center"/>
    </xf>
    <xf numFmtId="3" fontId="6" fillId="24" borderId="83" xfId="0" applyNumberFormat="1" applyFont="1" applyFill="1" applyBorder="1" applyAlignment="1">
      <alignment horizontal="left"/>
    </xf>
    <xf numFmtId="3" fontId="6" fillId="24" borderId="82" xfId="0" applyNumberFormat="1" applyFont="1" applyFill="1" applyBorder="1"/>
    <xf numFmtId="3" fontId="6" fillId="24" borderId="1" xfId="0" applyNumberFormat="1" applyFont="1" applyFill="1" applyBorder="1" applyAlignment="1">
      <alignment horizontal="left"/>
    </xf>
    <xf numFmtId="3" fontId="4" fillId="24" borderId="18" xfId="0" applyNumberFormat="1" applyFont="1" applyFill="1" applyBorder="1" applyAlignment="1">
      <alignment horizontal="right"/>
    </xf>
    <xf numFmtId="3" fontId="6" fillId="24" borderId="84" xfId="0" applyNumberFormat="1" applyFont="1" applyFill="1" applyBorder="1" applyAlignment="1">
      <alignment horizontal="left"/>
    </xf>
    <xf numFmtId="3" fontId="6" fillId="23" borderId="82" xfId="0" applyNumberFormat="1" applyFont="1" applyFill="1" applyBorder="1"/>
    <xf numFmtId="3" fontId="1" fillId="5" borderId="26" xfId="0" applyNumberFormat="1" applyFont="1" applyFill="1" applyBorder="1" applyAlignment="1" applyProtection="1">
      <alignment vertical="center"/>
      <protection locked="0"/>
    </xf>
    <xf numFmtId="3" fontId="1" fillId="4" borderId="30" xfId="0" applyNumberFormat="1" applyFont="1" applyFill="1" applyBorder="1" applyAlignment="1" applyProtection="1">
      <alignment vertical="top"/>
      <protection locked="0"/>
    </xf>
    <xf numFmtId="3" fontId="1" fillId="5" borderId="30" xfId="0" applyNumberFormat="1" applyFont="1" applyFill="1" applyBorder="1" applyProtection="1">
      <protection locked="0"/>
    </xf>
    <xf numFmtId="0" fontId="6" fillId="22" borderId="62" xfId="0" applyFont="1" applyFill="1" applyBorder="1" applyAlignment="1">
      <alignment horizontal="right"/>
    </xf>
    <xf numFmtId="0" fontId="5" fillId="0" borderId="68" xfId="0" applyFont="1" applyBorder="1"/>
    <xf numFmtId="0" fontId="5" fillId="22" borderId="22" xfId="0" applyFont="1" applyFill="1" applyBorder="1" applyAlignment="1">
      <alignment horizontal="right"/>
    </xf>
    <xf numFmtId="0" fontId="6" fillId="22" borderId="72" xfId="0" applyFont="1" applyFill="1" applyBorder="1" applyAlignment="1">
      <alignment horizontal="center"/>
    </xf>
    <xf numFmtId="0" fontId="6" fillId="22" borderId="62" xfId="0" applyFont="1" applyFill="1" applyBorder="1" applyAlignment="1">
      <alignment horizontal="center"/>
    </xf>
    <xf numFmtId="0" fontId="6" fillId="22" borderId="87" xfId="0" applyFont="1" applyFill="1" applyBorder="1" applyAlignment="1">
      <alignment horizontal="center"/>
    </xf>
    <xf numFmtId="3" fontId="4" fillId="4" borderId="88" xfId="0" applyNumberFormat="1" applyFont="1" applyFill="1" applyBorder="1" applyAlignment="1" applyProtection="1">
      <alignment vertical="center"/>
      <protection locked="0"/>
    </xf>
    <xf numFmtId="3" fontId="4" fillId="5" borderId="85" xfId="0" applyNumberFormat="1" applyFont="1" applyFill="1" applyBorder="1" applyAlignment="1" applyProtection="1">
      <alignment horizontal="left" vertical="top"/>
      <protection locked="0"/>
    </xf>
    <xf numFmtId="0" fontId="11" fillId="3" borderId="58" xfId="0" quotePrefix="1" applyFont="1" applyFill="1" applyBorder="1" applyAlignment="1">
      <alignment horizontal="center" vertical="center"/>
    </xf>
    <xf numFmtId="3" fontId="6" fillId="23" borderId="86" xfId="0" applyNumberFormat="1" applyFont="1" applyFill="1" applyBorder="1"/>
    <xf numFmtId="3" fontId="6" fillId="24" borderId="86" xfId="0" applyNumberFormat="1" applyFont="1" applyFill="1" applyBorder="1"/>
    <xf numFmtId="3" fontId="10" fillId="24" borderId="2" xfId="0" applyNumberFormat="1" applyFont="1" applyFill="1" applyBorder="1"/>
    <xf numFmtId="3" fontId="4" fillId="24" borderId="5" xfId="0" applyNumberFormat="1" applyFont="1" applyFill="1" applyBorder="1"/>
    <xf numFmtId="0" fontId="6" fillId="22" borderId="90" xfId="0" applyFont="1" applyFill="1" applyBorder="1" applyAlignment="1">
      <alignment horizontal="right"/>
    </xf>
    <xf numFmtId="0" fontId="6" fillId="22" borderId="89" xfId="0" applyFont="1" applyFill="1" applyBorder="1" applyAlignment="1">
      <alignment horizontal="right"/>
    </xf>
    <xf numFmtId="0" fontId="6" fillId="22" borderId="92" xfId="0" applyFont="1" applyFill="1" applyBorder="1" applyAlignment="1">
      <alignment horizontal="right"/>
    </xf>
    <xf numFmtId="0" fontId="6" fillId="22" borderId="91" xfId="0" applyFont="1" applyFill="1" applyBorder="1" applyAlignment="1">
      <alignment horizontal="right"/>
    </xf>
    <xf numFmtId="0" fontId="5" fillId="22" borderId="0" xfId="0" applyFont="1" applyFill="1"/>
    <xf numFmtId="0" fontId="5" fillId="22" borderId="19" xfId="0" applyFont="1" applyFill="1" applyBorder="1"/>
    <xf numFmtId="3" fontId="5" fillId="22" borderId="18" xfId="0" applyNumberFormat="1" applyFont="1" applyFill="1" applyBorder="1"/>
    <xf numFmtId="3" fontId="5" fillId="22" borderId="0" xfId="0" applyNumberFormat="1" applyFont="1" applyFill="1"/>
    <xf numFmtId="3" fontId="5" fillId="0" borderId="0" xfId="0" applyNumberFormat="1" applyFont="1"/>
    <xf numFmtId="3" fontId="1" fillId="5" borderId="17" xfId="0" applyNumberFormat="1" applyFont="1" applyFill="1" applyBorder="1" applyProtection="1">
      <protection locked="0"/>
    </xf>
    <xf numFmtId="3" fontId="1" fillId="4" borderId="0" xfId="0" applyNumberFormat="1" applyFont="1" applyFill="1" applyProtection="1">
      <protection locked="0"/>
    </xf>
    <xf numFmtId="3" fontId="1" fillId="4" borderId="10" xfId="0" applyNumberFormat="1" applyFont="1" applyFill="1" applyBorder="1" applyProtection="1">
      <protection locked="0"/>
    </xf>
    <xf numFmtId="3" fontId="1" fillId="5" borderId="13" xfId="0" applyNumberFormat="1" applyFont="1" applyFill="1" applyBorder="1" applyAlignment="1" applyProtection="1">
      <alignment vertical="top"/>
      <protection locked="0"/>
    </xf>
    <xf numFmtId="3" fontId="1" fillId="5" borderId="10" xfId="0" applyNumberFormat="1" applyFont="1" applyFill="1" applyBorder="1" applyAlignment="1" applyProtection="1">
      <alignment horizontal="left" vertical="top" wrapText="1"/>
      <protection locked="0"/>
    </xf>
    <xf numFmtId="3" fontId="39" fillId="23" borderId="86" xfId="0" applyNumberFormat="1" applyFont="1" applyFill="1" applyBorder="1"/>
    <xf numFmtId="0" fontId="11" fillId="3" borderId="22" xfId="0" quotePrefix="1" applyFont="1" applyFill="1" applyBorder="1" applyAlignment="1">
      <alignment horizontal="center" vertical="center"/>
    </xf>
    <xf numFmtId="0" fontId="11" fillId="3" borderId="14" xfId="0" quotePrefix="1" applyFont="1" applyFill="1" applyBorder="1" applyAlignment="1">
      <alignment horizontal="center" vertical="center"/>
    </xf>
    <xf numFmtId="0" fontId="19" fillId="0" borderId="0" xfId="0" applyFont="1"/>
    <xf numFmtId="0" fontId="19" fillId="0" borderId="0" xfId="0" applyFont="1" applyAlignment="1">
      <alignment vertical="center"/>
    </xf>
    <xf numFmtId="3" fontId="4" fillId="0" borderId="88" xfId="0" applyNumberFormat="1" applyFont="1" applyBorder="1" applyAlignment="1" applyProtection="1">
      <alignment vertical="center"/>
      <protection locked="0"/>
    </xf>
    <xf numFmtId="11" fontId="4" fillId="0" borderId="37" xfId="0" applyNumberFormat="1" applyFont="1" applyBorder="1" applyAlignment="1" applyProtection="1">
      <alignment horizontal="center" vertical="center"/>
      <protection locked="0"/>
    </xf>
    <xf numFmtId="11" fontId="4" fillId="0" borderId="29" xfId="0" applyNumberFormat="1" applyFont="1" applyBorder="1" applyAlignment="1" applyProtection="1">
      <alignment horizontal="center" vertical="center"/>
      <protection locked="0"/>
    </xf>
    <xf numFmtId="0" fontId="23" fillId="0" borderId="24" xfId="0" applyFont="1" applyBorder="1" applyAlignment="1" applyProtection="1">
      <alignment horizontal="center"/>
      <protection locked="0"/>
    </xf>
    <xf numFmtId="0" fontId="9" fillId="0" borderId="36" xfId="0" applyFont="1" applyBorder="1" applyAlignment="1" applyProtection="1">
      <alignment horizontal="center"/>
      <protection locked="0"/>
    </xf>
    <xf numFmtId="3" fontId="4" fillId="4" borderId="94" xfId="0" applyNumberFormat="1" applyFont="1" applyFill="1" applyBorder="1" applyAlignment="1" applyProtection="1">
      <alignment vertical="center"/>
      <protection locked="0"/>
    </xf>
    <xf numFmtId="0" fontId="9" fillId="6" borderId="95" xfId="1" applyFont="1" applyFill="1" applyBorder="1" applyAlignment="1">
      <alignment horizontal="left" vertical="center"/>
    </xf>
    <xf numFmtId="0" fontId="9" fillId="6" borderId="96" xfId="1" applyFont="1" applyFill="1" applyBorder="1" applyAlignment="1">
      <alignment horizontal="left" vertical="center"/>
    </xf>
    <xf numFmtId="3" fontId="4" fillId="0" borderId="97" xfId="0" applyNumberFormat="1" applyFont="1" applyBorder="1" applyAlignment="1" applyProtection="1">
      <alignment vertical="center"/>
      <protection locked="0"/>
    </xf>
    <xf numFmtId="3" fontId="4" fillId="4" borderId="98" xfId="0" applyNumberFormat="1" applyFont="1" applyFill="1" applyBorder="1" applyAlignment="1" applyProtection="1">
      <alignment vertical="center"/>
      <protection locked="0"/>
    </xf>
    <xf numFmtId="3" fontId="4" fillId="4" borderId="99" xfId="0" applyNumberFormat="1" applyFont="1" applyFill="1" applyBorder="1" applyAlignment="1" applyProtection="1">
      <alignment vertical="center"/>
      <protection locked="0"/>
    </xf>
    <xf numFmtId="3" fontId="4" fillId="0" borderId="99" xfId="0" applyNumberFormat="1" applyFont="1" applyBorder="1" applyAlignment="1" applyProtection="1">
      <alignment vertical="center"/>
      <protection locked="0"/>
    </xf>
    <xf numFmtId="3" fontId="4" fillId="0" borderId="100" xfId="0" applyNumberFormat="1" applyFont="1" applyBorder="1" applyAlignment="1" applyProtection="1">
      <alignment vertical="center"/>
      <protection locked="0"/>
    </xf>
    <xf numFmtId="0" fontId="10" fillId="0" borderId="103" xfId="1" applyFont="1" applyBorder="1" applyAlignment="1">
      <alignment horizontal="left" vertical="center"/>
    </xf>
    <xf numFmtId="0" fontId="10" fillId="0" borderId="0" xfId="1" applyFont="1" applyAlignment="1">
      <alignment horizontal="left" vertical="center"/>
    </xf>
    <xf numFmtId="0" fontId="1" fillId="22" borderId="104" xfId="1" applyFill="1" applyBorder="1" applyAlignment="1">
      <alignment horizontal="center" vertical="center"/>
    </xf>
    <xf numFmtId="0" fontId="11" fillId="3" borderId="106" xfId="0" quotePrefix="1" applyFont="1" applyFill="1" applyBorder="1" applyAlignment="1">
      <alignment horizontal="center" vertical="center"/>
    </xf>
    <xf numFmtId="3" fontId="6" fillId="24" borderId="107" xfId="0" applyNumberFormat="1" applyFont="1" applyFill="1" applyBorder="1" applyAlignment="1">
      <alignment horizontal="left"/>
    </xf>
    <xf numFmtId="3" fontId="6" fillId="23" borderId="0" xfId="0" applyNumberFormat="1" applyFont="1" applyFill="1"/>
    <xf numFmtId="4" fontId="1" fillId="23" borderId="108" xfId="0" applyNumberFormat="1" applyFont="1" applyFill="1" applyBorder="1"/>
    <xf numFmtId="3" fontId="4" fillId="5" borderId="109" xfId="0" applyNumberFormat="1" applyFont="1" applyFill="1" applyBorder="1" applyAlignment="1" applyProtection="1">
      <alignment horizontal="right" vertical="top"/>
      <protection locked="0"/>
    </xf>
    <xf numFmtId="165" fontId="1" fillId="23" borderId="108" xfId="0" applyNumberFormat="1" applyFont="1" applyFill="1" applyBorder="1"/>
    <xf numFmtId="0" fontId="5" fillId="0" borderId="0" xfId="0" applyFont="1" applyProtection="1">
      <protection locked="0"/>
    </xf>
    <xf numFmtId="165" fontId="4" fillId="3" borderId="110" xfId="0" applyNumberFormat="1" applyFont="1" applyFill="1" applyBorder="1"/>
    <xf numFmtId="3" fontId="10" fillId="3" borderId="111" xfId="0" applyNumberFormat="1" applyFont="1" applyFill="1" applyBorder="1"/>
    <xf numFmtId="165" fontId="4" fillId="3" borderId="112" xfId="0" applyNumberFormat="1" applyFont="1" applyFill="1" applyBorder="1"/>
    <xf numFmtId="3" fontId="6" fillId="23" borderId="103" xfId="0" applyNumberFormat="1" applyFont="1" applyFill="1" applyBorder="1" applyAlignment="1">
      <alignment horizontal="left"/>
    </xf>
    <xf numFmtId="3" fontId="4" fillId="4" borderId="113" xfId="0" applyNumberFormat="1" applyFont="1" applyFill="1" applyBorder="1" applyAlignment="1" applyProtection="1">
      <alignment horizontal="right"/>
      <protection locked="0"/>
    </xf>
    <xf numFmtId="3" fontId="4" fillId="4" borderId="113" xfId="0" applyNumberFormat="1" applyFont="1" applyFill="1" applyBorder="1" applyAlignment="1" applyProtection="1">
      <alignment horizontal="right" vertical="top"/>
      <protection locked="0"/>
    </xf>
    <xf numFmtId="3" fontId="10" fillId="3" borderId="103" xfId="0" applyNumberFormat="1" applyFont="1" applyFill="1" applyBorder="1"/>
    <xf numFmtId="3" fontId="4" fillId="3" borderId="0" xfId="0" applyNumberFormat="1" applyFont="1" applyFill="1" applyAlignment="1">
      <alignment horizontal="right"/>
    </xf>
    <xf numFmtId="3" fontId="4" fillId="3" borderId="111" xfId="0" applyNumberFormat="1" applyFont="1" applyFill="1" applyBorder="1"/>
    <xf numFmtId="3" fontId="4" fillId="5" borderId="113" xfId="0" applyNumberFormat="1" applyFont="1" applyFill="1" applyBorder="1" applyAlignment="1" applyProtection="1">
      <alignment horizontal="right"/>
      <protection locked="0"/>
    </xf>
    <xf numFmtId="3" fontId="9" fillId="3" borderId="101" xfId="0" applyNumberFormat="1" applyFont="1" applyFill="1" applyBorder="1"/>
    <xf numFmtId="3" fontId="4" fillId="5" borderId="103" xfId="0" applyNumberFormat="1" applyFont="1" applyFill="1" applyBorder="1" applyAlignment="1" applyProtection="1">
      <alignment horizontal="right"/>
      <protection locked="0"/>
    </xf>
    <xf numFmtId="3" fontId="4" fillId="5" borderId="0" xfId="0" applyNumberFormat="1" applyFont="1" applyFill="1" applyProtection="1">
      <protection locked="0"/>
    </xf>
    <xf numFmtId="3" fontId="4" fillId="3" borderId="103" xfId="0" applyNumberFormat="1" applyFont="1" applyFill="1" applyBorder="1"/>
    <xf numFmtId="3" fontId="6" fillId="24" borderId="103" xfId="0" applyNumberFormat="1" applyFont="1" applyFill="1" applyBorder="1" applyAlignment="1">
      <alignment horizontal="left"/>
    </xf>
    <xf numFmtId="3" fontId="4" fillId="4" borderId="114" xfId="0" applyNumberFormat="1" applyFont="1" applyFill="1" applyBorder="1" applyAlignment="1" applyProtection="1">
      <alignment horizontal="right"/>
      <protection locked="0"/>
    </xf>
    <xf numFmtId="3" fontId="6" fillId="23" borderId="107" xfId="0" applyNumberFormat="1" applyFont="1" applyFill="1" applyBorder="1" applyAlignment="1">
      <alignment horizontal="left"/>
    </xf>
    <xf numFmtId="3" fontId="4" fillId="5" borderId="115" xfId="0" applyNumberFormat="1" applyFont="1" applyFill="1" applyBorder="1" applyAlignment="1" applyProtection="1">
      <alignment horizontal="right"/>
      <protection locked="0"/>
    </xf>
    <xf numFmtId="0" fontId="4" fillId="0" borderId="103" xfId="0" applyFont="1" applyBorder="1" applyAlignment="1" applyProtection="1">
      <alignment horizontal="right"/>
      <protection locked="0"/>
    </xf>
    <xf numFmtId="165" fontId="9" fillId="9" borderId="110" xfId="1" applyNumberFormat="1" applyFont="1" applyFill="1" applyBorder="1"/>
    <xf numFmtId="0" fontId="9" fillId="8" borderId="116" xfId="1" applyFont="1" applyFill="1" applyBorder="1" applyAlignment="1">
      <alignment horizontal="center" wrapText="1"/>
    </xf>
    <xf numFmtId="0" fontId="2" fillId="8" borderId="93" xfId="1" applyFont="1" applyFill="1" applyBorder="1" applyAlignment="1">
      <alignment horizontal="right" vertical="center" wrapText="1"/>
    </xf>
    <xf numFmtId="3" fontId="2" fillId="9" borderId="117" xfId="1" applyNumberFormat="1" applyFont="1" applyFill="1" applyBorder="1"/>
    <xf numFmtId="4" fontId="1" fillId="14" borderId="117" xfId="0" applyNumberFormat="1" applyFont="1" applyFill="1" applyBorder="1"/>
    <xf numFmtId="165" fontId="2" fillId="9" borderId="118" xfId="1" applyNumberFormat="1" applyFont="1" applyFill="1" applyBorder="1"/>
    <xf numFmtId="0" fontId="5" fillId="0" borderId="0" xfId="0" applyFont="1" applyAlignment="1">
      <alignment horizontal="left" wrapText="1"/>
    </xf>
    <xf numFmtId="11" fontId="1" fillId="22" borderId="66" xfId="1" applyNumberFormat="1" applyFill="1" applyBorder="1" applyAlignment="1">
      <alignment horizontal="center" vertical="center"/>
    </xf>
    <xf numFmtId="11" fontId="1" fillId="22" borderId="119" xfId="1" applyNumberFormat="1" applyFill="1" applyBorder="1" applyAlignment="1">
      <alignment horizontal="center" vertical="center"/>
    </xf>
    <xf numFmtId="0" fontId="1" fillId="22" borderId="47" xfId="1" applyFill="1" applyBorder="1" applyAlignment="1">
      <alignment horizontal="center" vertical="center"/>
    </xf>
    <xf numFmtId="0" fontId="21" fillId="22" borderId="81" xfId="1" applyFont="1" applyFill="1" applyBorder="1" applyAlignment="1">
      <alignment horizontal="center"/>
    </xf>
    <xf numFmtId="0" fontId="21" fillId="22" borderId="75" xfId="1" applyFont="1" applyFill="1" applyBorder="1" applyAlignment="1">
      <alignment horizontal="center"/>
    </xf>
    <xf numFmtId="0" fontId="21" fillId="22" borderId="59" xfId="1" applyFont="1" applyFill="1" applyBorder="1" applyAlignment="1">
      <alignment horizontal="center"/>
    </xf>
    <xf numFmtId="11" fontId="1" fillId="0" borderId="44" xfId="1" applyNumberFormat="1" applyBorder="1" applyAlignment="1" applyProtection="1">
      <alignment horizontal="center" vertical="center"/>
      <protection locked="0"/>
    </xf>
    <xf numFmtId="11" fontId="1" fillId="0" borderId="29" xfId="1" applyNumberFormat="1" applyBorder="1" applyAlignment="1" applyProtection="1">
      <alignment horizontal="center" vertical="center"/>
      <protection locked="0"/>
    </xf>
    <xf numFmtId="0" fontId="9" fillId="12" borderId="22" xfId="1" applyFont="1" applyFill="1" applyBorder="1" applyAlignment="1">
      <alignment horizontal="left" vertical="center" wrapText="1"/>
    </xf>
    <xf numFmtId="3" fontId="6" fillId="3" borderId="2" xfId="0" applyNumberFormat="1" applyFont="1" applyFill="1" applyBorder="1" applyAlignment="1">
      <alignment horizontal="right" wrapText="1"/>
    </xf>
    <xf numFmtId="0" fontId="9" fillId="8" borderId="2" xfId="1" applyFont="1" applyFill="1" applyBorder="1" applyAlignment="1">
      <alignment horizontal="left" wrapText="1"/>
    </xf>
    <xf numFmtId="3" fontId="6" fillId="23" borderId="23" xfId="0" applyNumberFormat="1" applyFont="1" applyFill="1" applyBorder="1"/>
    <xf numFmtId="0" fontId="6" fillId="22" borderId="57" xfId="0" applyFont="1" applyFill="1" applyBorder="1" applyAlignment="1">
      <alignment horizontal="right"/>
    </xf>
    <xf numFmtId="0" fontId="9" fillId="6" borderId="23" xfId="1" applyFont="1" applyFill="1" applyBorder="1" applyAlignment="1">
      <alignment horizontal="left" vertical="center"/>
    </xf>
    <xf numFmtId="3" fontId="4" fillId="4" borderId="0" xfId="0" applyNumberFormat="1" applyFont="1" applyFill="1" applyAlignment="1" applyProtection="1">
      <alignment vertical="center"/>
      <protection locked="0"/>
    </xf>
    <xf numFmtId="3" fontId="4" fillId="0" borderId="0" xfId="0" applyNumberFormat="1" applyFont="1" applyAlignment="1" applyProtection="1">
      <alignment vertical="center"/>
      <protection locked="0"/>
    </xf>
    <xf numFmtId="0" fontId="12" fillId="0" borderId="121" xfId="1" applyFont="1" applyBorder="1" applyAlignment="1">
      <alignment horizontal="center" vertical="center"/>
    </xf>
    <xf numFmtId="3" fontId="6" fillId="23" borderId="120" xfId="0" applyNumberFormat="1" applyFont="1" applyFill="1" applyBorder="1"/>
    <xf numFmtId="3" fontId="6" fillId="7" borderId="2" xfId="0" applyNumberFormat="1" applyFont="1" applyFill="1" applyBorder="1" applyAlignment="1">
      <alignment horizontal="left" wrapText="1"/>
    </xf>
    <xf numFmtId="3" fontId="6" fillId="23" borderId="21" xfId="0" applyNumberFormat="1" applyFont="1" applyFill="1" applyBorder="1"/>
    <xf numFmtId="0" fontId="11" fillId="3" borderId="15" xfId="0" quotePrefix="1" applyFont="1" applyFill="1" applyBorder="1" applyAlignment="1">
      <alignment horizontal="center" vertical="center"/>
    </xf>
    <xf numFmtId="4" fontId="0" fillId="0" borderId="0" xfId="0" applyNumberFormat="1"/>
    <xf numFmtId="4" fontId="0" fillId="0" borderId="0" xfId="0" applyNumberFormat="1" applyAlignment="1">
      <alignment horizontal="right"/>
    </xf>
    <xf numFmtId="3" fontId="42" fillId="5" borderId="32" xfId="0" applyNumberFormat="1" applyFont="1" applyFill="1" applyBorder="1" applyAlignment="1" applyProtection="1">
      <alignment horizontal="left" vertical="top"/>
      <protection locked="0"/>
    </xf>
    <xf numFmtId="3" fontId="4" fillId="4" borderId="37" xfId="0" applyNumberFormat="1" applyFont="1" applyFill="1" applyBorder="1" applyAlignment="1" applyProtection="1">
      <alignment horizontal="center" vertical="center"/>
      <protection locked="0"/>
    </xf>
    <xf numFmtId="3" fontId="4" fillId="5" borderId="37" xfId="0" applyNumberFormat="1" applyFont="1" applyFill="1" applyBorder="1" applyAlignment="1" applyProtection="1">
      <alignment horizontal="center" vertical="center"/>
      <protection locked="0"/>
    </xf>
    <xf numFmtId="3" fontId="4" fillId="5" borderId="124" xfId="0" applyNumberFormat="1" applyFont="1" applyFill="1" applyBorder="1" applyAlignment="1" applyProtection="1">
      <alignment horizontal="left" vertical="top"/>
      <protection locked="0"/>
    </xf>
    <xf numFmtId="3" fontId="4" fillId="5" borderId="123" xfId="0" applyNumberFormat="1" applyFont="1" applyFill="1" applyBorder="1" applyAlignment="1" applyProtection="1">
      <alignment horizontal="left" vertical="top"/>
      <protection locked="0"/>
    </xf>
    <xf numFmtId="0" fontId="9" fillId="0" borderId="0" xfId="0" applyFont="1"/>
    <xf numFmtId="0" fontId="4" fillId="3" borderId="105" xfId="0" quotePrefix="1" applyFont="1" applyFill="1" applyBorder="1" applyAlignment="1">
      <alignment horizontal="center" vertical="center"/>
    </xf>
    <xf numFmtId="0" fontId="6" fillId="27" borderId="62" xfId="0" applyFont="1" applyFill="1" applyBorder="1" applyAlignment="1">
      <alignment horizontal="center"/>
    </xf>
    <xf numFmtId="0" fontId="4" fillId="27" borderId="61" xfId="0" applyFont="1" applyFill="1" applyBorder="1" applyAlignment="1" applyProtection="1">
      <alignment horizontal="center"/>
      <protection locked="0"/>
    </xf>
    <xf numFmtId="0" fontId="1" fillId="26" borderId="6" xfId="1" applyFill="1" applyBorder="1" applyAlignment="1">
      <alignment horizontal="center" vertical="center"/>
    </xf>
    <xf numFmtId="0" fontId="19" fillId="26" borderId="57" xfId="1" applyFont="1" applyFill="1" applyBorder="1" applyAlignment="1">
      <alignment horizontal="center" vertical="center" wrapText="1"/>
    </xf>
    <xf numFmtId="4" fontId="1" fillId="26" borderId="6" xfId="1" applyNumberFormat="1" applyFill="1" applyBorder="1" applyAlignment="1">
      <alignment horizontal="center" vertical="center"/>
    </xf>
    <xf numFmtId="3" fontId="4" fillId="28" borderId="32" xfId="0" applyNumberFormat="1" applyFont="1" applyFill="1" applyBorder="1"/>
    <xf numFmtId="4" fontId="1" fillId="29" borderId="26" xfId="0" applyNumberFormat="1" applyFont="1" applyFill="1" applyBorder="1"/>
    <xf numFmtId="3" fontId="1" fillId="29" borderId="30" xfId="0" applyNumberFormat="1" applyFont="1" applyFill="1" applyBorder="1"/>
    <xf numFmtId="4" fontId="1" fillId="29" borderId="27" xfId="0" applyNumberFormat="1" applyFont="1" applyFill="1" applyBorder="1"/>
    <xf numFmtId="3" fontId="1" fillId="28" borderId="30" xfId="0" applyNumberFormat="1" applyFont="1" applyFill="1" applyBorder="1"/>
    <xf numFmtId="4" fontId="1" fillId="29" borderId="30" xfId="0" applyNumberFormat="1" applyFont="1" applyFill="1" applyBorder="1"/>
    <xf numFmtId="3" fontId="4" fillId="28" borderId="25" xfId="0" applyNumberFormat="1" applyFont="1" applyFill="1" applyBorder="1"/>
    <xf numFmtId="3" fontId="1" fillId="28" borderId="31" xfId="0" applyNumberFormat="1" applyFont="1" applyFill="1" applyBorder="1"/>
    <xf numFmtId="3" fontId="1" fillId="28" borderId="26" xfId="0" applyNumberFormat="1" applyFont="1" applyFill="1" applyBorder="1"/>
    <xf numFmtId="3" fontId="1" fillId="28" borderId="27" xfId="0" applyNumberFormat="1" applyFont="1" applyFill="1" applyBorder="1"/>
    <xf numFmtId="0" fontId="4" fillId="3" borderId="14" xfId="0" quotePrefix="1" applyFont="1" applyFill="1" applyBorder="1" applyAlignment="1">
      <alignment horizontal="center" vertical="center"/>
    </xf>
    <xf numFmtId="0" fontId="43" fillId="21" borderId="0" xfId="1" applyFont="1" applyFill="1" applyAlignment="1" applyProtection="1">
      <alignment horizontal="center" vertical="center"/>
      <protection locked="0"/>
    </xf>
    <xf numFmtId="3" fontId="44" fillId="30" borderId="125" xfId="0" applyNumberFormat="1" applyFont="1" applyFill="1" applyBorder="1" applyAlignment="1" applyProtection="1">
      <alignment vertical="center"/>
      <protection locked="0"/>
    </xf>
    <xf numFmtId="3" fontId="44" fillId="30" borderId="126" xfId="0" applyNumberFormat="1" applyFont="1" applyFill="1" applyBorder="1" applyAlignment="1" applyProtection="1">
      <alignment vertical="center"/>
      <protection locked="0"/>
    </xf>
    <xf numFmtId="3" fontId="44" fillId="30" borderId="0" xfId="0" applyNumberFormat="1" applyFont="1" applyFill="1" applyAlignment="1" applyProtection="1">
      <alignment vertical="center"/>
      <protection locked="0"/>
    </xf>
    <xf numFmtId="0" fontId="1" fillId="31" borderId="37" xfId="0" applyFont="1" applyFill="1" applyBorder="1" applyAlignment="1" applyProtection="1">
      <alignment horizontal="center" vertical="center"/>
      <protection locked="0"/>
    </xf>
    <xf numFmtId="0" fontId="1" fillId="31" borderId="79" xfId="0" applyFont="1" applyFill="1" applyBorder="1" applyAlignment="1" applyProtection="1">
      <alignment horizontal="center" vertical="center"/>
      <protection locked="0"/>
    </xf>
    <xf numFmtId="0" fontId="5" fillId="0" borderId="0" xfId="0" applyFont="1" applyAlignment="1">
      <alignment horizontal="right"/>
    </xf>
    <xf numFmtId="3" fontId="1" fillId="0" borderId="27" xfId="0" applyNumberFormat="1" applyFont="1" applyBorder="1" applyProtection="1">
      <protection locked="0"/>
    </xf>
    <xf numFmtId="3" fontId="1" fillId="0" borderId="26" xfId="0" applyNumberFormat="1" applyFont="1" applyBorder="1" applyProtection="1">
      <protection locked="0"/>
    </xf>
    <xf numFmtId="3" fontId="42" fillId="5" borderId="0" xfId="0" applyNumberFormat="1" applyFont="1" applyFill="1" applyAlignment="1" applyProtection="1">
      <alignment horizontal="left" vertical="top"/>
      <protection locked="0"/>
    </xf>
    <xf numFmtId="4" fontId="5" fillId="0" borderId="2" xfId="0" applyNumberFormat="1" applyFont="1" applyBorder="1"/>
    <xf numFmtId="4" fontId="5" fillId="0" borderId="5" xfId="0" applyNumberFormat="1" applyFont="1" applyBorder="1"/>
    <xf numFmtId="0" fontId="13" fillId="2" borderId="103" xfId="1" applyFont="1" applyFill="1" applyBorder="1" applyAlignment="1">
      <alignment horizontal="center" vertical="center"/>
    </xf>
    <xf numFmtId="0" fontId="13" fillId="2" borderId="0" xfId="1" applyFont="1" applyFill="1" applyAlignment="1">
      <alignment horizontal="center" vertical="center"/>
    </xf>
    <xf numFmtId="0" fontId="13" fillId="2" borderId="127" xfId="1" applyFont="1" applyFill="1" applyBorder="1" applyAlignment="1">
      <alignment horizontal="center" vertical="center"/>
    </xf>
    <xf numFmtId="0" fontId="13" fillId="2" borderId="39" xfId="1" applyFont="1" applyFill="1" applyBorder="1" applyAlignment="1">
      <alignment vertical="center"/>
    </xf>
    <xf numFmtId="0" fontId="8" fillId="2" borderId="0" xfId="1" applyFont="1" applyFill="1" applyAlignment="1">
      <alignment vertical="center"/>
    </xf>
    <xf numFmtId="0" fontId="8" fillId="2" borderId="2" xfId="1" applyFont="1" applyFill="1" applyBorder="1" applyAlignment="1">
      <alignment vertical="center"/>
    </xf>
    <xf numFmtId="0" fontId="8" fillId="2" borderId="3" xfId="1" applyFont="1" applyFill="1" applyBorder="1" applyAlignment="1">
      <alignment vertical="center"/>
    </xf>
    <xf numFmtId="0" fontId="33" fillId="2" borderId="39" xfId="1" applyFont="1" applyFill="1" applyBorder="1" applyAlignment="1">
      <alignment vertical="center"/>
    </xf>
    <xf numFmtId="0" fontId="8" fillId="2" borderId="19" xfId="1" applyFont="1" applyFill="1" applyBorder="1" applyAlignment="1">
      <alignment vertical="center"/>
    </xf>
    <xf numFmtId="0" fontId="33" fillId="2" borderId="42" xfId="1" applyFont="1" applyFill="1" applyBorder="1" applyAlignment="1">
      <alignment vertical="center"/>
    </xf>
    <xf numFmtId="0" fontId="8" fillId="2" borderId="1" xfId="1" applyFont="1" applyFill="1" applyBorder="1" applyAlignment="1">
      <alignment vertical="center"/>
    </xf>
    <xf numFmtId="0" fontId="41" fillId="0" borderId="0" xfId="1" applyFont="1" applyAlignment="1">
      <alignment horizontal="center" vertical="center"/>
    </xf>
    <xf numFmtId="0" fontId="12" fillId="0" borderId="23" xfId="1" applyFont="1" applyBorder="1" applyAlignment="1">
      <alignment horizontal="center" vertical="center"/>
    </xf>
    <xf numFmtId="0" fontId="8" fillId="2" borderId="4" xfId="1" applyFont="1" applyFill="1" applyBorder="1" applyAlignment="1">
      <alignment vertical="center"/>
    </xf>
    <xf numFmtId="0" fontId="8" fillId="2" borderId="5" xfId="1" applyFont="1" applyFill="1" applyBorder="1" applyAlignment="1">
      <alignment vertical="center"/>
    </xf>
    <xf numFmtId="0" fontId="8" fillId="2" borderId="20" xfId="1" applyFont="1" applyFill="1" applyBorder="1" applyAlignment="1">
      <alignment vertical="center"/>
    </xf>
    <xf numFmtId="0" fontId="13" fillId="2" borderId="42" xfId="1" applyFont="1" applyFill="1" applyBorder="1" applyAlignment="1">
      <alignment vertical="center"/>
    </xf>
    <xf numFmtId="0" fontId="19" fillId="26" borderId="72" xfId="1" applyFont="1" applyFill="1" applyBorder="1" applyAlignment="1">
      <alignment horizontal="center" vertical="center" wrapText="1"/>
    </xf>
    <xf numFmtId="0" fontId="6" fillId="0" borderId="18" xfId="0" applyFont="1" applyBorder="1"/>
    <xf numFmtId="0" fontId="5" fillId="0" borderId="0" xfId="0" applyFont="1" applyAlignment="1" applyProtection="1">
      <alignment vertical="top" wrapText="1"/>
      <protection locked="0"/>
    </xf>
    <xf numFmtId="0" fontId="0" fillId="0" borderId="0" xfId="0" applyProtection="1">
      <protection locked="0"/>
    </xf>
    <xf numFmtId="0" fontId="4" fillId="0" borderId="0" xfId="0" applyFont="1" applyAlignment="1" applyProtection="1">
      <alignment vertical="center"/>
      <protection locked="0"/>
    </xf>
    <xf numFmtId="4" fontId="5" fillId="0" borderId="0" xfId="0" applyNumberFormat="1" applyFont="1" applyProtection="1">
      <protection locked="0"/>
    </xf>
    <xf numFmtId="0" fontId="5" fillId="0" borderId="0" xfId="0" applyFont="1" applyAlignment="1" applyProtection="1">
      <alignment vertical="center"/>
      <protection locked="0"/>
    </xf>
    <xf numFmtId="0" fontId="6" fillId="22" borderId="61" xfId="0" applyFont="1" applyFill="1" applyBorder="1" applyAlignment="1">
      <alignment horizontal="right"/>
    </xf>
    <xf numFmtId="0" fontId="6" fillId="22" borderId="131" xfId="0" applyFont="1" applyFill="1" applyBorder="1" applyAlignment="1">
      <alignment horizontal="right"/>
    </xf>
    <xf numFmtId="0" fontId="6" fillId="22" borderId="0" xfId="0" applyFont="1" applyFill="1" applyAlignment="1">
      <alignment horizontal="right"/>
    </xf>
    <xf numFmtId="0" fontId="6" fillId="22" borderId="87" xfId="0" applyFont="1" applyFill="1" applyBorder="1" applyAlignment="1">
      <alignment horizontal="right"/>
    </xf>
    <xf numFmtId="0" fontId="5" fillId="22" borderId="63" xfId="0" applyFont="1" applyFill="1" applyBorder="1" applyAlignment="1">
      <alignment horizontal="center"/>
    </xf>
    <xf numFmtId="11" fontId="5" fillId="22" borderId="61" xfId="0" applyNumberFormat="1" applyFont="1" applyFill="1" applyBorder="1" applyAlignment="1">
      <alignment horizontal="center"/>
    </xf>
    <xf numFmtId="0" fontId="5" fillId="22" borderId="64" xfId="0" applyFont="1" applyFill="1" applyBorder="1" applyAlignment="1">
      <alignment horizontal="center"/>
    </xf>
    <xf numFmtId="11" fontId="5" fillId="22" borderId="63" xfId="0" applyNumberFormat="1" applyFont="1" applyFill="1" applyBorder="1" applyAlignment="1">
      <alignment horizontal="center"/>
    </xf>
    <xf numFmtId="0" fontId="28" fillId="0" borderId="0" xfId="0" applyFont="1"/>
    <xf numFmtId="0" fontId="1" fillId="6" borderId="28" xfId="1" applyFill="1" applyBorder="1" applyAlignment="1" applyProtection="1">
      <alignment horizontal="center" vertical="center"/>
      <protection locked="0"/>
    </xf>
    <xf numFmtId="0" fontId="47" fillId="6" borderId="59" xfId="0" applyFont="1" applyFill="1" applyBorder="1" applyAlignment="1" applyProtection="1">
      <alignment horizontal="center" vertical="center"/>
      <protection locked="0"/>
    </xf>
    <xf numFmtId="0" fontId="1" fillId="6" borderId="37" xfId="1" applyFill="1" applyBorder="1" applyAlignment="1" applyProtection="1">
      <alignment horizontal="center" vertical="center"/>
      <protection locked="0"/>
    </xf>
    <xf numFmtId="167" fontId="1" fillId="6" borderId="51" xfId="1" applyNumberFormat="1" applyFill="1" applyBorder="1" applyAlignment="1" applyProtection="1">
      <alignment horizontal="center" vertical="center"/>
      <protection locked="0"/>
    </xf>
    <xf numFmtId="0" fontId="47" fillId="6" borderId="51" xfId="0" applyFont="1" applyFill="1" applyBorder="1" applyAlignment="1" applyProtection="1">
      <alignment horizontal="center" vertical="center"/>
      <protection locked="0"/>
    </xf>
    <xf numFmtId="0" fontId="1" fillId="6" borderId="122" xfId="1" applyFill="1" applyBorder="1" applyAlignment="1" applyProtection="1">
      <alignment horizontal="center" vertical="center"/>
      <protection locked="0"/>
    </xf>
    <xf numFmtId="0" fontId="1" fillId="6" borderId="51" xfId="1" applyFill="1" applyBorder="1" applyAlignment="1" applyProtection="1">
      <alignment horizontal="center" vertical="center"/>
      <protection locked="0"/>
    </xf>
    <xf numFmtId="11" fontId="4" fillId="6" borderId="37" xfId="0" applyNumberFormat="1" applyFont="1" applyFill="1" applyBorder="1" applyAlignment="1" applyProtection="1">
      <alignment horizontal="center"/>
      <protection locked="0"/>
    </xf>
    <xf numFmtId="11" fontId="44" fillId="31" borderId="61" xfId="0" applyNumberFormat="1" applyFont="1" applyFill="1" applyBorder="1" applyAlignment="1" applyProtection="1">
      <alignment horizontal="center"/>
      <protection locked="0"/>
    </xf>
    <xf numFmtId="11" fontId="4" fillId="0" borderId="37" xfId="0" applyNumberFormat="1" applyFont="1" applyBorder="1" applyAlignment="1" applyProtection="1">
      <alignment horizontal="center"/>
      <protection locked="0"/>
    </xf>
    <xf numFmtId="0" fontId="1" fillId="0" borderId="37" xfId="1" applyBorder="1" applyAlignment="1" applyProtection="1">
      <alignment horizontal="center" vertical="center"/>
      <protection locked="0"/>
    </xf>
    <xf numFmtId="0" fontId="1" fillId="0" borderId="29" xfId="1" applyBorder="1" applyAlignment="1" applyProtection="1">
      <alignment horizontal="center" vertical="center"/>
      <protection locked="0"/>
    </xf>
    <xf numFmtId="0" fontId="1" fillId="6" borderId="53" xfId="1" applyFill="1" applyBorder="1" applyAlignment="1" applyProtection="1">
      <alignment horizontal="center" vertical="center"/>
      <protection locked="0"/>
    </xf>
    <xf numFmtId="0" fontId="19" fillId="0" borderId="0" xfId="0" applyFont="1" applyProtection="1">
      <protection locked="0"/>
    </xf>
    <xf numFmtId="3" fontId="30" fillId="0" borderId="0" xfId="0" applyNumberFormat="1" applyFont="1" applyAlignment="1">
      <alignment vertical="center"/>
    </xf>
    <xf numFmtId="0" fontId="30" fillId="0" borderId="0" xfId="0" applyFont="1" applyAlignment="1">
      <alignment vertical="center"/>
    </xf>
    <xf numFmtId="0" fontId="31" fillId="0" borderId="0" xfId="1" applyFont="1" applyAlignment="1">
      <alignment vertical="center"/>
    </xf>
    <xf numFmtId="0" fontId="48" fillId="0" borderId="0" xfId="0" applyFont="1"/>
    <xf numFmtId="0" fontId="12" fillId="0" borderId="18" xfId="1" applyFont="1" applyBorder="1" applyAlignment="1">
      <alignment horizontal="center" vertical="center"/>
    </xf>
    <xf numFmtId="0" fontId="12" fillId="0" borderId="0" xfId="1" applyFont="1" applyAlignment="1">
      <alignment horizontal="center" vertical="center"/>
    </xf>
    <xf numFmtId="0" fontId="0" fillId="0" borderId="122" xfId="0" applyBorder="1" applyAlignment="1">
      <alignment horizontal="center" vertical="center" wrapText="1"/>
    </xf>
    <xf numFmtId="0" fontId="0" fillId="0" borderId="30" xfId="0" applyBorder="1" applyAlignment="1">
      <alignment horizontal="center" vertical="center" wrapText="1"/>
    </xf>
    <xf numFmtId="0" fontId="0" fillId="0" borderId="44" xfId="0" applyBorder="1" applyAlignment="1">
      <alignment horizontal="center" vertical="center" wrapText="1"/>
    </xf>
    <xf numFmtId="0" fontId="0" fillId="0" borderId="0" xfId="0" applyAlignment="1" applyProtection="1">
      <alignment horizontal="left" vertical="center"/>
      <protection locked="0"/>
    </xf>
    <xf numFmtId="0" fontId="13" fillId="2" borderId="1" xfId="0" applyFont="1" applyFill="1" applyBorder="1" applyAlignment="1">
      <alignment horizontal="center" textRotation="90" wrapText="1"/>
    </xf>
    <xf numFmtId="0" fontId="13" fillId="2" borderId="18" xfId="0" applyFont="1" applyFill="1" applyBorder="1" applyAlignment="1">
      <alignment horizontal="center" textRotation="90" wrapText="1"/>
    </xf>
    <xf numFmtId="0" fontId="13" fillId="2" borderId="4" xfId="0" applyFont="1" applyFill="1" applyBorder="1" applyAlignment="1">
      <alignment horizontal="center" textRotation="90" wrapText="1"/>
    </xf>
    <xf numFmtId="0" fontId="5" fillId="22" borderId="2" xfId="0" applyFont="1" applyFill="1" applyBorder="1" applyAlignment="1">
      <alignment horizontal="center"/>
    </xf>
    <xf numFmtId="0" fontId="5" fillId="22" borderId="74" xfId="0" applyFont="1" applyFill="1" applyBorder="1" applyAlignment="1">
      <alignment horizontal="center"/>
    </xf>
    <xf numFmtId="0" fontId="5" fillId="22" borderId="73" xfId="0" applyFont="1" applyFill="1" applyBorder="1" applyAlignment="1">
      <alignment horizontal="center"/>
    </xf>
    <xf numFmtId="0" fontId="9" fillId="22" borderId="1" xfId="1" applyFont="1" applyFill="1" applyBorder="1" applyAlignment="1">
      <alignment horizontal="center"/>
    </xf>
    <xf numFmtId="0" fontId="9" fillId="22" borderId="2" xfId="1" applyFont="1" applyFill="1" applyBorder="1" applyAlignment="1">
      <alignment horizontal="center"/>
    </xf>
    <xf numFmtId="0" fontId="9" fillId="22" borderId="3" xfId="1" applyFont="1" applyFill="1" applyBorder="1" applyAlignment="1">
      <alignment horizontal="center"/>
    </xf>
    <xf numFmtId="0" fontId="28" fillId="22" borderId="18" xfId="0" applyFont="1" applyFill="1" applyBorder="1" applyAlignment="1">
      <alignment horizontal="center" wrapText="1"/>
    </xf>
    <xf numFmtId="0" fontId="28" fillId="22" borderId="0" xfId="0" applyFont="1" applyFill="1" applyAlignment="1">
      <alignment horizontal="center" wrapText="1"/>
    </xf>
    <xf numFmtId="0" fontId="28" fillId="22" borderId="4" xfId="0" applyFont="1" applyFill="1" applyBorder="1" applyAlignment="1">
      <alignment horizontal="center" wrapText="1"/>
    </xf>
    <xf numFmtId="0" fontId="28" fillId="22" borderId="5" xfId="0" applyFont="1" applyFill="1" applyBorder="1" applyAlignment="1">
      <alignment horizontal="center" wrapText="1"/>
    </xf>
    <xf numFmtId="0" fontId="28" fillId="22" borderId="19" xfId="0" applyFont="1" applyFill="1" applyBorder="1" applyAlignment="1">
      <alignment horizontal="center" wrapText="1"/>
    </xf>
    <xf numFmtId="0" fontId="28" fillId="22" borderId="20" xfId="0" applyFont="1" applyFill="1" applyBorder="1" applyAlignment="1">
      <alignment horizontal="center" wrapText="1"/>
    </xf>
    <xf numFmtId="0" fontId="5" fillId="22" borderId="18" xfId="0" applyFont="1" applyFill="1" applyBorder="1" applyAlignment="1">
      <alignment horizontal="center"/>
    </xf>
    <xf numFmtId="0" fontId="5" fillId="22" borderId="0" xfId="0" applyFont="1" applyFill="1" applyAlignment="1">
      <alignment horizontal="center"/>
    </xf>
    <xf numFmtId="0" fontId="5" fillId="22" borderId="19" xfId="0" applyFont="1" applyFill="1" applyBorder="1" applyAlignment="1">
      <alignment horizontal="center"/>
    </xf>
    <xf numFmtId="0" fontId="5" fillId="0" borderId="70" xfId="0" applyFont="1" applyBorder="1" applyAlignment="1">
      <alignment horizontal="center" vertical="center" wrapText="1"/>
    </xf>
    <xf numFmtId="0" fontId="5" fillId="0" borderId="0" xfId="0" applyFont="1" applyAlignment="1">
      <alignment horizontal="center" vertical="center" wrapText="1"/>
    </xf>
    <xf numFmtId="0" fontId="5" fillId="0" borderId="23" xfId="0" applyFont="1" applyBorder="1" applyAlignment="1">
      <alignment horizontal="center" vertical="center" wrapText="1"/>
    </xf>
    <xf numFmtId="0" fontId="5" fillId="0" borderId="0" xfId="0" applyFont="1" applyAlignment="1">
      <alignment horizontal="left" wrapText="1"/>
    </xf>
    <xf numFmtId="0" fontId="5" fillId="22" borderId="78" xfId="0" applyFont="1" applyFill="1" applyBorder="1" applyAlignment="1">
      <alignment horizontal="center"/>
    </xf>
    <xf numFmtId="0" fontId="5" fillId="22" borderId="34" xfId="0" applyFont="1" applyFill="1" applyBorder="1" applyAlignment="1">
      <alignment horizontal="center"/>
    </xf>
    <xf numFmtId="0" fontId="22" fillId="15" borderId="14" xfId="0" applyFont="1" applyFill="1" applyBorder="1" applyAlignment="1">
      <alignment horizontal="center"/>
    </xf>
    <xf numFmtId="0" fontId="22" fillId="15" borderId="22" xfId="0" applyFont="1" applyFill="1" applyBorder="1" applyAlignment="1">
      <alignment horizontal="center"/>
    </xf>
    <xf numFmtId="0" fontId="22" fillId="15" borderId="15" xfId="0" applyFont="1" applyFill="1" applyBorder="1" applyAlignment="1">
      <alignment horizontal="center"/>
    </xf>
    <xf numFmtId="0" fontId="27" fillId="0" borderId="0" xfId="0" applyFont="1" applyAlignment="1">
      <alignment horizontal="left" vertical="top" wrapText="1"/>
    </xf>
    <xf numFmtId="0" fontId="8" fillId="2" borderId="14" xfId="1" applyFont="1" applyFill="1" applyBorder="1" applyAlignment="1">
      <alignment horizontal="center" vertical="center"/>
    </xf>
    <xf numFmtId="0" fontId="8" fillId="2" borderId="22" xfId="1" applyFont="1" applyFill="1" applyBorder="1" applyAlignment="1">
      <alignment horizontal="center" vertical="center"/>
    </xf>
    <xf numFmtId="0" fontId="8" fillId="2" borderId="15" xfId="1" applyFont="1" applyFill="1" applyBorder="1" applyAlignment="1">
      <alignment horizontal="center" vertical="center"/>
    </xf>
    <xf numFmtId="0" fontId="5" fillId="0" borderId="0" xfId="0" applyFont="1" applyAlignment="1">
      <alignment horizontal="center" vertical="top" wrapText="1"/>
    </xf>
    <xf numFmtId="0" fontId="19" fillId="22" borderId="33" xfId="1" applyFont="1" applyFill="1" applyBorder="1" applyAlignment="1">
      <alignment horizontal="center" vertical="center" wrapText="1"/>
    </xf>
    <xf numFmtId="0" fontId="19" fillId="22" borderId="34" xfId="1" applyFont="1" applyFill="1" applyBorder="1" applyAlignment="1">
      <alignment horizontal="center" vertical="center" wrapText="1"/>
    </xf>
    <xf numFmtId="0" fontId="19" fillId="26" borderId="71" xfId="1" applyFont="1" applyFill="1" applyBorder="1" applyAlignment="1">
      <alignment horizontal="center" vertical="center" wrapText="1"/>
    </xf>
    <xf numFmtId="0" fontId="19" fillId="26" borderId="63" xfId="1" applyFont="1" applyFill="1" applyBorder="1" applyAlignment="1">
      <alignment horizontal="center" vertical="center" wrapText="1"/>
    </xf>
    <xf numFmtId="0" fontId="19" fillId="22" borderId="102" xfId="1" applyFont="1" applyFill="1" applyBorder="1" applyAlignment="1">
      <alignment horizontal="center" vertical="center" wrapText="1"/>
    </xf>
    <xf numFmtId="0" fontId="19" fillId="0" borderId="71" xfId="1" applyFont="1" applyBorder="1" applyAlignment="1" applyProtection="1">
      <alignment horizontal="center" vertical="center" wrapText="1"/>
      <protection locked="0"/>
    </xf>
    <xf numFmtId="0" fontId="19" fillId="0" borderId="63" xfId="1" applyFont="1" applyBorder="1" applyAlignment="1" applyProtection="1">
      <alignment horizontal="center" vertical="center" wrapText="1"/>
      <protection locked="0"/>
    </xf>
    <xf numFmtId="0" fontId="9" fillId="12" borderId="14" xfId="1" applyFont="1" applyFill="1" applyBorder="1" applyAlignment="1">
      <alignment horizontal="left" vertical="center" wrapText="1"/>
    </xf>
    <xf numFmtId="0" fontId="9" fillId="12" borderId="22" xfId="1" applyFont="1" applyFill="1" applyBorder="1" applyAlignment="1">
      <alignment horizontal="left" vertical="center" wrapText="1"/>
    </xf>
    <xf numFmtId="0" fontId="12" fillId="0" borderId="101" xfId="1" applyFont="1" applyBorder="1" applyAlignment="1">
      <alignment horizontal="center" vertical="center"/>
    </xf>
    <xf numFmtId="0" fontId="12" fillId="0" borderId="2" xfId="1" applyFont="1" applyBorder="1" applyAlignment="1">
      <alignment horizontal="center" vertical="center"/>
    </xf>
    <xf numFmtId="3" fontId="6" fillId="3" borderId="101" xfId="0" applyNumberFormat="1" applyFont="1" applyFill="1" applyBorder="1" applyAlignment="1">
      <alignment horizontal="right" wrapText="1"/>
    </xf>
    <xf numFmtId="3" fontId="6" fillId="3" borderId="2" xfId="0" applyNumberFormat="1" applyFont="1" applyFill="1" applyBorder="1" applyAlignment="1">
      <alignment horizontal="right" wrapText="1"/>
    </xf>
    <xf numFmtId="3" fontId="6" fillId="3" borderId="101" xfId="0" applyNumberFormat="1" applyFont="1" applyFill="1" applyBorder="1" applyAlignment="1">
      <alignment horizontal="right"/>
    </xf>
    <xf numFmtId="3" fontId="6" fillId="3" borderId="2" xfId="0" applyNumberFormat="1" applyFont="1" applyFill="1" applyBorder="1" applyAlignment="1">
      <alignment horizontal="right"/>
    </xf>
    <xf numFmtId="0" fontId="9" fillId="8" borderId="101" xfId="1" applyFont="1" applyFill="1" applyBorder="1" applyAlignment="1">
      <alignment horizontal="left" wrapText="1"/>
    </xf>
    <xf numFmtId="0" fontId="9" fillId="8" borderId="2" xfId="1" applyFont="1" applyFill="1" applyBorder="1" applyAlignment="1">
      <alignment horizontal="left" wrapText="1"/>
    </xf>
    <xf numFmtId="3" fontId="39" fillId="7" borderId="101" xfId="0" applyNumberFormat="1" applyFont="1" applyFill="1" applyBorder="1" applyAlignment="1">
      <alignment horizontal="left" wrapText="1"/>
    </xf>
    <xf numFmtId="3" fontId="39" fillId="7" borderId="2" xfId="0" applyNumberFormat="1" applyFont="1" applyFill="1" applyBorder="1" applyAlignment="1">
      <alignment horizontal="left" wrapText="1"/>
    </xf>
    <xf numFmtId="4" fontId="0" fillId="0" borderId="0" xfId="0" applyNumberFormat="1" applyAlignment="1">
      <alignment horizontal="right" vertical="center"/>
    </xf>
    <xf numFmtId="0" fontId="46" fillId="0" borderId="0" xfId="0" applyFont="1" applyAlignment="1">
      <alignment horizontal="center" vertical="center"/>
    </xf>
    <xf numFmtId="3" fontId="6" fillId="3" borderId="101" xfId="0" applyNumberFormat="1" applyFont="1" applyFill="1" applyBorder="1" applyAlignment="1">
      <alignment horizontal="left" wrapText="1"/>
    </xf>
    <xf numFmtId="3" fontId="6" fillId="3" borderId="2" xfId="0" applyNumberFormat="1" applyFont="1" applyFill="1" applyBorder="1" applyAlignment="1">
      <alignment horizontal="left" wrapText="1"/>
    </xf>
    <xf numFmtId="0" fontId="13" fillId="2" borderId="129" xfId="1" applyFont="1" applyFill="1" applyBorder="1" applyAlignment="1">
      <alignment horizontal="center" vertical="center"/>
    </xf>
    <xf numFmtId="0" fontId="13" fillId="2" borderId="128" xfId="1" applyFont="1" applyFill="1" applyBorder="1" applyAlignment="1">
      <alignment horizontal="center" vertical="center"/>
    </xf>
    <xf numFmtId="0" fontId="13" fillId="2" borderId="130" xfId="1" applyFont="1" applyFill="1" applyBorder="1" applyAlignment="1">
      <alignment horizontal="center" vertical="center"/>
    </xf>
    <xf numFmtId="0" fontId="13" fillId="2" borderId="1" xfId="1" applyFont="1" applyFill="1" applyBorder="1" applyAlignment="1" applyProtection="1">
      <alignment horizontal="center" vertical="center"/>
      <protection locked="0"/>
    </xf>
    <xf numFmtId="0" fontId="13" fillId="2" borderId="3" xfId="1" applyFont="1" applyFill="1" applyBorder="1" applyAlignment="1" applyProtection="1">
      <alignment horizontal="center" vertical="center"/>
      <protection locked="0"/>
    </xf>
  </cellXfs>
  <cellStyles count="5">
    <cellStyle name="Hyperlink" xfId="4" builtinId="8"/>
    <cellStyle name="Normal" xfId="0" builtinId="0"/>
    <cellStyle name="Normale 12" xfId="1" xr:uid="{00000000-0005-0000-0000-000002000000}"/>
    <cellStyle name="Per cent" xfId="3" builtinId="5"/>
    <cellStyle name="Percentuale 7" xfId="2" xr:uid="{00000000-0005-0000-0000-000003000000}"/>
  </cellStyles>
  <dxfs count="4">
    <dxf>
      <fill>
        <patternFill>
          <bgColor rgb="FFFFFF00"/>
        </patternFill>
      </fill>
    </dxf>
    <dxf>
      <fill>
        <patternFill>
          <bgColor rgb="FFFFFF00"/>
        </patternFill>
      </fill>
    </dxf>
    <dxf>
      <font>
        <color rgb="FFFF0000"/>
      </font>
    </dxf>
    <dxf>
      <font>
        <color rgb="FFFF0000"/>
      </font>
    </dxf>
  </dxfs>
  <tableStyles count="0" defaultTableStyle="TableStyleMedium2" defaultPivotStyle="PivotStyleLight16"/>
  <colors>
    <mruColors>
      <color rgb="FFC4D89B"/>
      <color rgb="FFF2F2F2"/>
      <color rgb="FF00BA00"/>
      <color rgb="FF4F80BD"/>
      <color rgb="FFFF9300"/>
      <color rgb="FFB8CCE4"/>
      <color rgb="FF487BBA"/>
      <color rgb="FFDDE7F2"/>
      <color rgb="FFD9D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2</xdr:col>
      <xdr:colOff>351694</xdr:colOff>
      <xdr:row>204</xdr:row>
      <xdr:rowOff>114300</xdr:rowOff>
    </xdr:from>
    <xdr:to>
      <xdr:col>7</xdr:col>
      <xdr:colOff>16493</xdr:colOff>
      <xdr:row>216</xdr:row>
      <xdr:rowOff>88718</xdr:rowOff>
    </xdr:to>
    <xdr:pic>
      <xdr:nvPicPr>
        <xdr:cNvPr id="3" name="Picture 2">
          <a:extLst>
            <a:ext uri="{FF2B5EF4-FFF2-40B4-BE49-F238E27FC236}">
              <a16:creationId xmlns:a16="http://schemas.microsoft.com/office/drawing/2014/main" id="{28EAAD30-B5E8-785D-094F-89B72BBA35B6}"/>
            </a:ext>
          </a:extLst>
        </xdr:cNvPr>
        <xdr:cNvPicPr>
          <a:picLocks noChangeAspect="1"/>
        </xdr:cNvPicPr>
      </xdr:nvPicPr>
      <xdr:blipFill rotWithShape="1">
        <a:blip xmlns:r="http://schemas.openxmlformats.org/officeDocument/2006/relationships" r:embed="rId1"/>
        <a:srcRect l="17040" t="36944" r="17941" b="46455"/>
        <a:stretch/>
      </xdr:blipFill>
      <xdr:spPr>
        <a:xfrm>
          <a:off x="1479366" y="39155852"/>
          <a:ext cx="5971006" cy="2175021"/>
        </a:xfrm>
        <a:prstGeom prst="rect">
          <a:avLst/>
        </a:prstGeom>
      </xdr:spPr>
    </xdr:pic>
    <xdr:clientData/>
  </xdr:twoCellAnchor>
  <xdr:twoCellAnchor>
    <xdr:from>
      <xdr:col>2</xdr:col>
      <xdr:colOff>1223075</xdr:colOff>
      <xdr:row>0</xdr:row>
      <xdr:rowOff>126140</xdr:rowOff>
    </xdr:from>
    <xdr:to>
      <xdr:col>2</xdr:col>
      <xdr:colOff>2545542</xdr:colOff>
      <xdr:row>4</xdr:row>
      <xdr:rowOff>136903</xdr:rowOff>
    </xdr:to>
    <xdr:pic>
      <xdr:nvPicPr>
        <xdr:cNvPr id="6" name="Graphic 1">
          <a:extLst>
            <a:ext uri="{FF2B5EF4-FFF2-40B4-BE49-F238E27FC236}">
              <a16:creationId xmlns:a16="http://schemas.microsoft.com/office/drawing/2014/main" id="{5795CFA3-3B56-3691-66EA-5FBDBC4036C3}"/>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l="-404" t="-729" r="-1031" b="-2299"/>
        <a:stretch>
          <a:fillRect/>
        </a:stretch>
      </xdr:blipFill>
      <xdr:spPr bwMode="auto">
        <a:xfrm>
          <a:off x="2357608" y="126140"/>
          <a:ext cx="1322467" cy="8235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190500</xdr:colOff>
      <xdr:row>8</xdr:row>
      <xdr:rowOff>104775</xdr:rowOff>
    </xdr:from>
    <xdr:to>
      <xdr:col>20</xdr:col>
      <xdr:colOff>409575</xdr:colOff>
      <xdr:row>14</xdr:row>
      <xdr:rowOff>219075</xdr:rowOff>
    </xdr:to>
    <xdr:pic>
      <xdr:nvPicPr>
        <xdr:cNvPr id="5" name="Picture 4">
          <a:extLst>
            <a:ext uri="{FF2B5EF4-FFF2-40B4-BE49-F238E27FC236}">
              <a16:creationId xmlns:a16="http://schemas.microsoft.com/office/drawing/2014/main" id="{545A7299-FBF8-7F5F-1E49-8216DBAF0792}"/>
            </a:ext>
            <a:ext uri="{147F2762-F138-4A5C-976F-8EAC2B608ADB}">
              <a16:predDERef xmlns:a16="http://schemas.microsoft.com/office/drawing/2014/main" pred="{5795CFA3-3B56-3691-66EA-5FBDBC4036C3}"/>
            </a:ext>
          </a:extLst>
        </xdr:cNvPr>
        <xdr:cNvPicPr>
          <a:picLocks noChangeAspect="1"/>
        </xdr:cNvPicPr>
      </xdr:nvPicPr>
      <xdr:blipFill>
        <a:blip xmlns:r="http://schemas.openxmlformats.org/officeDocument/2006/relationships" r:embed="rId3"/>
        <a:stretch>
          <a:fillRect/>
        </a:stretch>
      </xdr:blipFill>
      <xdr:spPr>
        <a:xfrm>
          <a:off x="17345025" y="1743075"/>
          <a:ext cx="1123950" cy="1447800"/>
        </a:xfrm>
        <a:prstGeom prst="rect">
          <a:avLst/>
        </a:prstGeom>
      </xdr:spPr>
    </xdr:pic>
    <xdr:clientData/>
  </xdr:twoCellAnchor>
  <xdr:twoCellAnchor editAs="oneCell">
    <xdr:from>
      <xdr:col>20</xdr:col>
      <xdr:colOff>623733</xdr:colOff>
      <xdr:row>8</xdr:row>
      <xdr:rowOff>161308</xdr:rowOff>
    </xdr:from>
    <xdr:to>
      <xdr:col>22</xdr:col>
      <xdr:colOff>267513</xdr:colOff>
      <xdr:row>12</xdr:row>
      <xdr:rowOff>105711</xdr:rowOff>
    </xdr:to>
    <xdr:pic>
      <xdr:nvPicPr>
        <xdr:cNvPr id="7" name="Picture 6">
          <a:extLst>
            <a:ext uri="{FF2B5EF4-FFF2-40B4-BE49-F238E27FC236}">
              <a16:creationId xmlns:a16="http://schemas.microsoft.com/office/drawing/2014/main" id="{683C50BC-604A-A6E6-666E-1B8116AD68E6}"/>
            </a:ext>
            <a:ext uri="{147F2762-F138-4A5C-976F-8EAC2B608ADB}">
              <a16:predDERef xmlns:a16="http://schemas.microsoft.com/office/drawing/2014/main" pred="{545A7299-FBF8-7F5F-1E49-8216DBAF0792}"/>
            </a:ext>
          </a:extLst>
        </xdr:cNvPr>
        <xdr:cNvPicPr>
          <a:picLocks noChangeAspect="1"/>
        </xdr:cNvPicPr>
      </xdr:nvPicPr>
      <xdr:blipFill>
        <a:blip xmlns:r="http://schemas.openxmlformats.org/officeDocument/2006/relationships" r:embed="rId4"/>
        <a:stretch>
          <a:fillRect/>
        </a:stretch>
      </xdr:blipFill>
      <xdr:spPr>
        <a:xfrm>
          <a:off x="18683133" y="1799608"/>
          <a:ext cx="1405905" cy="820703"/>
        </a:xfrm>
        <a:prstGeom prst="rect">
          <a:avLst/>
        </a:prstGeom>
      </xdr:spPr>
    </xdr:pic>
    <xdr:clientData/>
  </xdr:twoCellAnchor>
  <xdr:twoCellAnchor editAs="oneCell">
    <xdr:from>
      <xdr:col>2</xdr:col>
      <xdr:colOff>1046656</xdr:colOff>
      <xdr:row>6</xdr:row>
      <xdr:rowOff>43795</xdr:rowOff>
    </xdr:from>
    <xdr:to>
      <xdr:col>2</xdr:col>
      <xdr:colOff>2825969</xdr:colOff>
      <xdr:row>8</xdr:row>
      <xdr:rowOff>213249</xdr:rowOff>
    </xdr:to>
    <xdr:pic>
      <xdr:nvPicPr>
        <xdr:cNvPr id="2" name="Picture 1">
          <a:extLst>
            <a:ext uri="{FF2B5EF4-FFF2-40B4-BE49-F238E27FC236}">
              <a16:creationId xmlns:a16="http://schemas.microsoft.com/office/drawing/2014/main" id="{7BDBAA82-BD6E-361A-8407-0709F4161962}"/>
            </a:ext>
          </a:extLst>
        </xdr:cNvPr>
        <xdr:cNvPicPr>
          <a:picLocks noChangeAspect="1"/>
        </xdr:cNvPicPr>
      </xdr:nvPicPr>
      <xdr:blipFill>
        <a:blip xmlns:r="http://schemas.openxmlformats.org/officeDocument/2006/relationships" r:embed="rId5"/>
        <a:stretch>
          <a:fillRect/>
        </a:stretch>
      </xdr:blipFill>
      <xdr:spPr>
        <a:xfrm>
          <a:off x="2181189" y="1279928"/>
          <a:ext cx="1779313" cy="6435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432954</xdr:colOff>
      <xdr:row>0</xdr:row>
      <xdr:rowOff>0</xdr:rowOff>
    </xdr:from>
    <xdr:to>
      <xdr:col>12</xdr:col>
      <xdr:colOff>202966</xdr:colOff>
      <xdr:row>78</xdr:row>
      <xdr:rowOff>98522</xdr:rowOff>
    </xdr:to>
    <xdr:pic>
      <xdr:nvPicPr>
        <xdr:cNvPr id="2" name="Picture 1">
          <a:extLst>
            <a:ext uri="{FF2B5EF4-FFF2-40B4-BE49-F238E27FC236}">
              <a16:creationId xmlns:a16="http://schemas.microsoft.com/office/drawing/2014/main" id="{95C95F48-305D-024E-AA3F-999C989571DC}"/>
            </a:ext>
          </a:extLst>
        </xdr:cNvPr>
        <xdr:cNvPicPr>
          <a:picLocks noChangeAspect="1"/>
        </xdr:cNvPicPr>
      </xdr:nvPicPr>
      <xdr:blipFill>
        <a:blip xmlns:r="http://schemas.openxmlformats.org/officeDocument/2006/relationships" r:embed="rId1"/>
        <a:stretch>
          <a:fillRect/>
        </a:stretch>
      </xdr:blipFill>
      <xdr:spPr>
        <a:xfrm>
          <a:off x="432954" y="0"/>
          <a:ext cx="10160921" cy="15858067"/>
        </a:xfrm>
        <a:prstGeom prst="rect">
          <a:avLst/>
        </a:prstGeom>
      </xdr:spPr>
    </xdr:pic>
    <xdr:clientData/>
  </xdr:twoCellAnchor>
  <xdr:twoCellAnchor editAs="oneCell">
    <xdr:from>
      <xdr:col>14</xdr:col>
      <xdr:colOff>28864</xdr:colOff>
      <xdr:row>7</xdr:row>
      <xdr:rowOff>86589</xdr:rowOff>
    </xdr:from>
    <xdr:to>
      <xdr:col>26</xdr:col>
      <xdr:colOff>386916</xdr:colOff>
      <xdr:row>82</xdr:row>
      <xdr:rowOff>131616</xdr:rowOff>
    </xdr:to>
    <xdr:pic>
      <xdr:nvPicPr>
        <xdr:cNvPr id="4" name="Picture 3">
          <a:extLst>
            <a:ext uri="{FF2B5EF4-FFF2-40B4-BE49-F238E27FC236}">
              <a16:creationId xmlns:a16="http://schemas.microsoft.com/office/drawing/2014/main" id="{F13C1EAB-370D-04CD-4D57-CEC162422D99}"/>
            </a:ext>
          </a:extLst>
        </xdr:cNvPr>
        <xdr:cNvPicPr>
          <a:picLocks noChangeAspect="1"/>
        </xdr:cNvPicPr>
      </xdr:nvPicPr>
      <xdr:blipFill>
        <a:blip xmlns:r="http://schemas.openxmlformats.org/officeDocument/2006/relationships" r:embed="rId2"/>
        <a:stretch>
          <a:fillRect/>
        </a:stretch>
      </xdr:blipFill>
      <xdr:spPr>
        <a:xfrm>
          <a:off x="12151591" y="1500907"/>
          <a:ext cx="10748961" cy="1519843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ire-italia.org/proposta-di-modello-comune-per-la-contabilita-energetica-rivolta-ai-consumatori-di-energia-final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pageSetUpPr fitToPage="1"/>
  </sheetPr>
  <dimension ref="A1:EU251"/>
  <sheetViews>
    <sheetView showGridLines="0" tabSelected="1" topLeftCell="A2" zoomScale="107" zoomScaleNormal="100" workbookViewId="0">
      <selection activeCell="F6" sqref="F6"/>
    </sheetView>
  </sheetViews>
  <sheetFormatPr baseColWidth="10" defaultColWidth="9.1640625" defaultRowHeight="14" x14ac:dyDescent="0.15"/>
  <cols>
    <col min="1" max="1" width="6" style="3" customWidth="1"/>
    <col min="2" max="2" width="8.83203125" style="3" customWidth="1"/>
    <col min="3" max="3" width="47.1640625" style="3" customWidth="1"/>
    <col min="4" max="5" width="3.1640625" style="3" customWidth="1"/>
    <col min="6" max="6" width="12.83203125" style="3" customWidth="1"/>
    <col min="7" max="7" width="16.5" style="3" customWidth="1"/>
    <col min="8" max="8" width="14.1640625" style="3" customWidth="1"/>
    <col min="9" max="9" width="17.1640625" style="3" customWidth="1"/>
    <col min="10" max="10" width="16.5" style="3" customWidth="1"/>
    <col min="11" max="11" width="15" style="3" customWidth="1"/>
    <col min="12" max="12" width="14.33203125" style="3" customWidth="1"/>
    <col min="13" max="13" width="15.6640625" style="3" customWidth="1"/>
    <col min="14" max="14" width="15.1640625" style="3" customWidth="1"/>
    <col min="15" max="16" width="13" style="3" customWidth="1"/>
    <col min="17" max="17" width="13.5" style="3" customWidth="1"/>
    <col min="18" max="18" width="12.5" style="3" customWidth="1"/>
    <col min="19" max="19" width="12.5" style="3" bestFit="1" customWidth="1"/>
    <col min="20" max="20" width="1.1640625" style="3" customWidth="1"/>
    <col min="21" max="21" width="14.6640625" style="3" customWidth="1"/>
    <col min="22" max="22" width="11.6640625" style="3" customWidth="1"/>
    <col min="23" max="23" width="12" style="3" customWidth="1"/>
    <col min="24" max="24" width="14.5" style="28" customWidth="1"/>
    <col min="25" max="26" width="12.33203125" style="3" customWidth="1"/>
    <col min="27" max="27" width="14.1640625" style="3" customWidth="1"/>
    <col min="28" max="28" width="14.6640625" style="3" customWidth="1"/>
    <col min="29" max="29" width="16" style="3" customWidth="1"/>
    <col min="30" max="30" width="16.6640625" style="3" customWidth="1"/>
    <col min="31" max="31" width="16" style="3" customWidth="1"/>
    <col min="32" max="32" width="36.5" style="3" bestFit="1" customWidth="1"/>
    <col min="33" max="33" width="17.5" style="3" customWidth="1"/>
    <col min="34" max="34" width="12.1640625" style="3" customWidth="1"/>
    <col min="35" max="35" width="11.83203125" style="3" customWidth="1"/>
    <col min="36" max="36" width="11.6640625" style="3" customWidth="1"/>
    <col min="37" max="37" width="10" style="3" customWidth="1"/>
    <col min="38" max="38" width="9.1640625" style="3"/>
    <col min="39" max="39" width="9.33203125" style="3" bestFit="1" customWidth="1"/>
    <col min="40" max="42" width="9.1640625" style="3"/>
    <col min="43" max="43" width="9.33203125" style="3" bestFit="1" customWidth="1"/>
    <col min="44" max="45" width="9.1640625" style="3"/>
    <col min="46" max="46" width="11.6640625" style="3" bestFit="1" customWidth="1"/>
    <col min="47" max="16384" width="9.1640625" style="3"/>
  </cols>
  <sheetData>
    <row r="1" spans="1:27" s="297" customFormat="1" ht="15" x14ac:dyDescent="0.2">
      <c r="A1" s="3"/>
      <c r="B1"/>
      <c r="C1" s="3"/>
      <c r="D1" s="3"/>
      <c r="E1" s="3"/>
      <c r="F1" s="491" t="s">
        <v>0</v>
      </c>
      <c r="G1" s="491"/>
      <c r="H1" s="491"/>
      <c r="I1" s="491"/>
      <c r="J1" s="491"/>
      <c r="K1" s="491"/>
      <c r="L1" s="491"/>
      <c r="M1" s="491"/>
      <c r="N1" s="3"/>
      <c r="O1" s="3"/>
      <c r="P1" s="3"/>
      <c r="Q1" s="3"/>
      <c r="R1" s="3"/>
      <c r="S1" s="3"/>
      <c r="T1" s="3"/>
      <c r="U1" s="3"/>
      <c r="V1" s="3"/>
      <c r="W1" s="3"/>
      <c r="X1" s="28"/>
      <c r="Y1" s="3"/>
      <c r="Z1" s="3"/>
      <c r="AA1" s="3"/>
    </row>
    <row r="2" spans="1:27" s="297" customFormat="1" x14ac:dyDescent="0.15">
      <c r="A2" s="3"/>
      <c r="B2" s="3"/>
      <c r="C2" s="3"/>
      <c r="D2" s="3"/>
      <c r="E2" s="3"/>
      <c r="F2" s="491"/>
      <c r="G2" s="491"/>
      <c r="H2" s="491"/>
      <c r="I2" s="491"/>
      <c r="J2" s="491"/>
      <c r="K2" s="491"/>
      <c r="L2" s="491"/>
      <c r="M2" s="491"/>
      <c r="N2" s="3"/>
      <c r="O2" s="3"/>
      <c r="P2" s="3"/>
      <c r="Q2" s="3"/>
      <c r="R2" s="3"/>
      <c r="S2" s="3"/>
      <c r="T2" s="3"/>
      <c r="U2" s="3"/>
      <c r="V2" s="3"/>
      <c r="W2" s="3"/>
      <c r="X2" s="28"/>
      <c r="Y2" s="3"/>
      <c r="Z2" s="3"/>
      <c r="AA2" s="3"/>
    </row>
    <row r="3" spans="1:27" s="297" customFormat="1" ht="20" x14ac:dyDescent="0.2">
      <c r="A3" s="3"/>
      <c r="B3" s="3"/>
      <c r="C3" s="3"/>
      <c r="D3" s="3"/>
      <c r="E3" s="3"/>
      <c r="F3" s="491"/>
      <c r="G3" s="491"/>
      <c r="H3" s="491"/>
      <c r="I3" s="491"/>
      <c r="J3" s="491"/>
      <c r="K3" s="491"/>
      <c r="L3" s="491"/>
      <c r="M3" s="491"/>
      <c r="N3" s="3"/>
      <c r="O3" s="68" t="s">
        <v>1</v>
      </c>
      <c r="P3" s="3"/>
      <c r="Q3" s="3"/>
      <c r="R3" s="3"/>
      <c r="S3" s="3"/>
      <c r="T3" s="3"/>
      <c r="U3" s="3"/>
      <c r="V3" s="3"/>
      <c r="W3" s="3"/>
      <c r="X3" s="28"/>
      <c r="Y3" s="3"/>
      <c r="Z3" s="3"/>
      <c r="AA3" s="3"/>
    </row>
    <row r="4" spans="1:27" s="297" customFormat="1" x14ac:dyDescent="0.15">
      <c r="A4" s="3"/>
      <c r="B4" s="3"/>
      <c r="C4" s="3"/>
      <c r="D4" s="3"/>
      <c r="E4" s="3"/>
      <c r="F4" s="491"/>
      <c r="G4" s="491"/>
      <c r="H4" s="491"/>
      <c r="I4" s="491"/>
      <c r="J4" s="491"/>
      <c r="K4" s="491"/>
      <c r="L4" s="491"/>
      <c r="M4" s="491"/>
      <c r="N4" s="3"/>
      <c r="O4" s="3"/>
      <c r="P4" s="3"/>
      <c r="Q4" s="3"/>
      <c r="R4" s="3"/>
      <c r="S4" s="3"/>
      <c r="T4" s="3"/>
      <c r="U4" s="3"/>
      <c r="V4" s="3"/>
      <c r="W4" s="3"/>
      <c r="X4" s="28"/>
      <c r="Y4" s="3"/>
      <c r="Z4" s="3"/>
      <c r="AA4" s="3"/>
    </row>
    <row r="5" spans="1:27" s="297" customFormat="1" x14ac:dyDescent="0.15">
      <c r="A5" s="3"/>
      <c r="B5" s="3"/>
      <c r="C5" s="3"/>
      <c r="D5" s="3"/>
      <c r="E5" s="3"/>
      <c r="F5" s="491"/>
      <c r="G5" s="491"/>
      <c r="H5" s="491"/>
      <c r="I5" s="491"/>
      <c r="J5" s="491"/>
      <c r="K5" s="491"/>
      <c r="L5" s="491"/>
      <c r="M5" s="491"/>
      <c r="N5" s="3"/>
      <c r="O5" s="3"/>
      <c r="P5" s="3"/>
      <c r="Q5" s="3"/>
      <c r="R5" s="3"/>
      <c r="S5" s="3"/>
      <c r="T5" s="3"/>
      <c r="U5" s="3"/>
      <c r="V5" s="3"/>
      <c r="W5" s="3"/>
      <c r="X5" s="28"/>
      <c r="Y5" s="3"/>
      <c r="Z5" s="3"/>
      <c r="AA5" s="3"/>
    </row>
    <row r="6" spans="1:27" s="297" customFormat="1" ht="18" customHeight="1" x14ac:dyDescent="0.2">
      <c r="A6" s="3"/>
      <c r="B6" s="3"/>
      <c r="C6" s="68"/>
      <c r="D6" s="68"/>
      <c r="E6" s="68"/>
      <c r="F6" s="432" t="s">
        <v>2</v>
      </c>
      <c r="G6" s="70"/>
      <c r="H6" s="70"/>
      <c r="I6" s="70"/>
      <c r="J6" s="70"/>
      <c r="K6" s="70"/>
      <c r="L6" s="70"/>
      <c r="M6" s="70"/>
      <c r="N6" s="70"/>
      <c r="O6" s="70"/>
      <c r="P6" s="70"/>
      <c r="Q6" s="70"/>
      <c r="R6" s="70"/>
      <c r="S6" s="70"/>
      <c r="T6" s="70"/>
      <c r="U6" s="70"/>
      <c r="V6" s="70"/>
      <c r="W6" s="3"/>
      <c r="X6" s="28"/>
      <c r="Y6" s="3"/>
      <c r="Z6" s="3"/>
      <c r="AA6" s="3"/>
    </row>
    <row r="7" spans="1:27" s="297" customFormat="1" ht="18" customHeight="1" x14ac:dyDescent="0.2">
      <c r="A7" s="3"/>
      <c r="B7" s="3"/>
      <c r="C7" s="68"/>
      <c r="D7" s="68"/>
      <c r="E7" s="68"/>
      <c r="F7" s="432" t="s">
        <v>3</v>
      </c>
      <c r="G7" s="70"/>
      <c r="H7" s="70"/>
      <c r="I7" s="70"/>
      <c r="J7" s="70"/>
      <c r="K7" s="70"/>
      <c r="L7" s="70"/>
      <c r="M7" s="70"/>
      <c r="N7" s="70"/>
      <c r="O7" s="70"/>
      <c r="P7" s="70"/>
      <c r="Q7" s="70"/>
      <c r="R7" s="70"/>
      <c r="S7" s="70"/>
      <c r="T7" s="70"/>
      <c r="U7" s="70"/>
      <c r="V7" s="70"/>
      <c r="W7" s="3"/>
      <c r="X7" s="28"/>
      <c r="Y7" s="3"/>
      <c r="Z7" s="3"/>
      <c r="AA7" s="3"/>
    </row>
    <row r="8" spans="1:27" s="297" customFormat="1" ht="18" customHeight="1" x14ac:dyDescent="0.2">
      <c r="A8" s="3"/>
      <c r="B8" s="3"/>
      <c r="C8" s="68"/>
      <c r="D8" s="68"/>
      <c r="E8" s="68"/>
      <c r="F8" s="432" t="s">
        <v>4</v>
      </c>
      <c r="G8" s="70"/>
      <c r="H8" s="70"/>
      <c r="I8" s="70"/>
      <c r="J8" s="70"/>
      <c r="K8" s="70"/>
      <c r="L8" s="70"/>
      <c r="M8" s="70"/>
      <c r="N8" s="70"/>
      <c r="O8" s="70"/>
      <c r="P8" s="70"/>
      <c r="Q8" s="70"/>
      <c r="R8" s="70"/>
      <c r="S8" s="70"/>
      <c r="T8" s="70"/>
      <c r="U8" s="70"/>
      <c r="V8" s="70"/>
      <c r="W8" s="3"/>
      <c r="X8" s="28"/>
      <c r="Y8" s="3"/>
      <c r="Z8" s="3"/>
      <c r="AA8" s="3"/>
    </row>
    <row r="9" spans="1:27" s="297" customFormat="1" ht="18" customHeight="1" x14ac:dyDescent="0.2">
      <c r="A9" s="3"/>
      <c r="B9" s="3"/>
      <c r="C9" s="68"/>
      <c r="D9" s="68"/>
      <c r="E9" s="68"/>
      <c r="F9" s="432" t="str">
        <f>"Per la nomina dell'energy manager vengono conteggiate le sezioni A, B ed E, ovvero dalla riga "&amp;ROW(C36)+1&amp; " alla riga "&amp;ROW(C49)-1&amp;" e dalla riga "&amp;ROW(C63)+1&amp; " alla riga "&amp;ROW(C66)-1&amp;". Il risultato è alla riga "&amp;ROW(C89)&amp;"."</f>
        <v>Per la nomina dell'energy manager vengono conteggiate le sezioni A, B ed E, ovvero dalla riga 37 alla riga 48 e dalla riga 64 alla riga 65. Il risultato è alla riga 89.</v>
      </c>
      <c r="G9" s="3"/>
      <c r="H9" s="3"/>
      <c r="I9" s="3"/>
      <c r="J9" s="3"/>
      <c r="K9" s="3"/>
      <c r="L9" s="3"/>
      <c r="M9" s="3"/>
      <c r="N9" s="3"/>
      <c r="O9" s="3"/>
      <c r="P9" s="3"/>
      <c r="Q9" s="3"/>
      <c r="R9" s="70"/>
      <c r="S9" s="70"/>
      <c r="T9" s="70"/>
      <c r="U9" s="70"/>
      <c r="V9" s="70"/>
      <c r="W9" s="3"/>
      <c r="X9" s="28"/>
      <c r="Y9" s="3"/>
      <c r="Z9" s="3"/>
      <c r="AA9" s="3"/>
    </row>
    <row r="10" spans="1:27" s="297" customFormat="1" ht="18" customHeight="1" x14ac:dyDescent="0.15">
      <c r="A10" s="3"/>
      <c r="B10" s="3"/>
      <c r="C10" s="3"/>
      <c r="D10" s="3"/>
      <c r="E10" s="3"/>
      <c r="F10" s="3"/>
      <c r="G10" s="70"/>
      <c r="H10" s="70"/>
      <c r="I10" s="70"/>
      <c r="J10" s="70"/>
      <c r="K10" s="70"/>
      <c r="L10" s="70"/>
      <c r="M10" s="70"/>
      <c r="N10" s="70"/>
      <c r="O10" s="70"/>
      <c r="P10" s="70"/>
      <c r="Q10" s="70"/>
      <c r="R10" s="70"/>
      <c r="S10" s="70"/>
      <c r="T10" s="70"/>
      <c r="U10" s="70"/>
      <c r="V10" s="70"/>
      <c r="W10" s="3"/>
      <c r="X10" s="28"/>
      <c r="Y10" s="3"/>
      <c r="Z10" s="3"/>
      <c r="AA10" s="3"/>
    </row>
    <row r="11" spans="1:27" s="297" customFormat="1" ht="15" customHeight="1" x14ac:dyDescent="0.15">
      <c r="A11" s="3"/>
      <c r="B11" s="3"/>
      <c r="C11" s="3"/>
      <c r="D11" s="3"/>
      <c r="E11" s="3"/>
      <c r="F11" s="7" t="str">
        <f>"Si possono inserire o modificare i dati delle celle bianche (solo nelle tabelle 'risorse', 'impieghi' e 'fattori di conversione'), gialle e verdi. Alle righe "&amp;ROW(B33)&amp;" e "&amp;ROW(C34)&amp;" scegliere prima il vettore e poi l'unità di misura. →"</f>
        <v>Si possono inserire o modificare i dati delle celle bianche (solo nelle tabelle 'risorse', 'impieghi' e 'fattori di conversione'), gialle e verdi. Alle righe 33 e 34 scegliere prima il vettore e poi l'unità di misura. →</v>
      </c>
      <c r="G11" s="70"/>
      <c r="H11" s="70"/>
      <c r="I11" s="70"/>
      <c r="J11" s="70"/>
      <c r="K11" s="70"/>
      <c r="L11" s="70"/>
      <c r="M11" s="70"/>
      <c r="N11" s="70"/>
      <c r="O11" s="70"/>
      <c r="P11" s="70"/>
      <c r="Q11" s="70"/>
      <c r="R11" s="70"/>
      <c r="S11" s="70"/>
      <c r="T11" s="70"/>
      <c r="U11" s="70"/>
      <c r="V11" s="70"/>
      <c r="W11" s="3"/>
      <c r="X11" s="28"/>
      <c r="Y11" s="3"/>
      <c r="Z11" s="3"/>
      <c r="AA11" s="3"/>
    </row>
    <row r="12" spans="1:27" s="297" customFormat="1" ht="18" customHeight="1" x14ac:dyDescent="0.15">
      <c r="A12" s="3"/>
      <c r="B12" s="3"/>
      <c r="C12" s="3"/>
      <c r="D12" s="3"/>
      <c r="E12" s="3"/>
      <c r="F12" s="3"/>
      <c r="G12" s="70"/>
      <c r="H12" s="70"/>
      <c r="I12" s="70"/>
      <c r="J12" s="70"/>
      <c r="K12" s="70"/>
      <c r="L12" s="70"/>
      <c r="M12" s="70"/>
      <c r="N12" s="70"/>
      <c r="O12" s="70"/>
      <c r="P12" s="70"/>
      <c r="Q12" s="70"/>
      <c r="R12" s="70"/>
      <c r="S12" s="70"/>
      <c r="T12" s="70"/>
      <c r="U12" s="70"/>
      <c r="V12" s="70"/>
      <c r="W12" s="3"/>
      <c r="X12" s="28"/>
      <c r="Y12" s="3"/>
      <c r="Z12" s="3"/>
      <c r="AA12" s="3"/>
    </row>
    <row r="13" spans="1:27" s="297" customFormat="1" ht="18" customHeight="1" x14ac:dyDescent="0.15">
      <c r="A13" s="3"/>
      <c r="B13" s="3"/>
      <c r="C13" s="3"/>
      <c r="D13" s="3"/>
      <c r="E13" s="3"/>
      <c r="F13" s="3" t="s">
        <v>5</v>
      </c>
      <c r="G13" s="70"/>
      <c r="H13" s="70"/>
      <c r="I13" s="70"/>
      <c r="J13" s="70"/>
      <c r="K13" s="70"/>
      <c r="L13" s="70"/>
      <c r="M13" s="70"/>
      <c r="N13" s="70"/>
      <c r="O13" s="70"/>
      <c r="P13" s="70"/>
      <c r="Q13" s="70"/>
      <c r="R13" s="70"/>
      <c r="S13" s="70"/>
      <c r="T13" s="70"/>
      <c r="U13" s="70"/>
      <c r="V13" s="70"/>
      <c r="W13" s="3"/>
      <c r="X13" s="28"/>
      <c r="Y13" s="3"/>
      <c r="Z13" s="3"/>
      <c r="AA13" s="3"/>
    </row>
    <row r="14" spans="1:27" s="297" customFormat="1" ht="18" customHeight="1" x14ac:dyDescent="0.2">
      <c r="A14" s="3"/>
      <c r="B14" s="3"/>
      <c r="C14" s="3"/>
      <c r="D14" s="3"/>
      <c r="E14" s="3"/>
      <c r="F14" s="88" t="s">
        <v>6</v>
      </c>
      <c r="G14" s="70"/>
      <c r="H14" s="70"/>
      <c r="I14" s="70"/>
      <c r="J14" s="70"/>
      <c r="K14" s="70"/>
      <c r="L14" s="70"/>
      <c r="M14" s="70"/>
      <c r="N14" s="70"/>
      <c r="O14" s="70"/>
      <c r="P14" s="70"/>
      <c r="Q14" s="70"/>
      <c r="R14" s="70"/>
      <c r="S14" s="70"/>
      <c r="T14" s="70"/>
      <c r="U14" s="70"/>
      <c r="V14" s="70"/>
      <c r="W14" s="3"/>
      <c r="X14" s="28"/>
      <c r="Y14" s="3"/>
      <c r="Z14" s="3"/>
      <c r="AA14" s="3"/>
    </row>
    <row r="15" spans="1:27" s="297" customFormat="1" ht="18" customHeight="1" x14ac:dyDescent="0.15">
      <c r="A15" s="3"/>
      <c r="B15" s="3"/>
      <c r="C15" s="3"/>
      <c r="D15" s="3"/>
      <c r="E15" s="3"/>
      <c r="F15" s="3"/>
      <c r="G15" s="70"/>
      <c r="H15" s="70"/>
      <c r="I15" s="70"/>
      <c r="J15" s="70"/>
      <c r="K15" s="70"/>
      <c r="L15" s="70"/>
      <c r="M15" s="70"/>
      <c r="N15" s="70"/>
      <c r="O15" s="70"/>
      <c r="P15" s="70"/>
      <c r="Q15" s="70"/>
      <c r="R15" s="70"/>
      <c r="S15" s="70"/>
      <c r="T15" s="70"/>
      <c r="U15" s="70"/>
      <c r="V15" s="70"/>
      <c r="W15" s="3"/>
      <c r="X15" s="28"/>
      <c r="Y15" s="3"/>
      <c r="Z15" s="3"/>
      <c r="AA15" s="3"/>
    </row>
    <row r="16" spans="1:27" s="297" customFormat="1" ht="14" customHeight="1" x14ac:dyDescent="0.15">
      <c r="A16" s="3"/>
      <c r="B16" s="3"/>
      <c r="C16" s="3"/>
      <c r="D16" s="3"/>
      <c r="E16" s="3"/>
      <c r="F16" s="3" t="s">
        <v>7</v>
      </c>
      <c r="G16" s="70"/>
      <c r="H16" s="70"/>
      <c r="I16" s="70"/>
      <c r="J16" s="70"/>
      <c r="K16" s="70"/>
      <c r="L16" s="70"/>
      <c r="M16" s="70"/>
      <c r="N16" s="70"/>
      <c r="O16" s="70"/>
      <c r="P16" s="70"/>
      <c r="Q16" s="70"/>
      <c r="R16" s="70"/>
      <c r="S16" s="70"/>
      <c r="T16" s="70"/>
      <c r="U16" s="70"/>
      <c r="V16" s="70"/>
      <c r="W16" s="3"/>
      <c r="X16" s="28"/>
      <c r="Y16" s="3"/>
      <c r="Z16" s="3"/>
      <c r="AA16" s="3"/>
    </row>
    <row r="17" spans="1:27" s="297" customFormat="1" ht="14" customHeight="1" x14ac:dyDescent="0.15">
      <c r="A17" s="3"/>
      <c r="B17" s="3"/>
      <c r="C17" s="3"/>
      <c r="D17" s="3"/>
      <c r="E17" s="3"/>
      <c r="F17" s="71" t="str">
        <f>"È possibile utilizzare valori più precisi, soprattutto per combustibili come le biomasse solide e acquisti di fluidi termovettori, laddove disponibili, inserendoli nella tabella '"&amp;C159&amp;"' cella "&amp;ADDRESS(ROW(C159),COLUMN(C159),4,1)&amp;" Vedi anche '"&amp;I191&amp;"' cella "&amp;ADDRESS(ROW(I191),COLUMN(I191),4,1)&amp;"."</f>
        <v>È possibile utilizzare valori più precisi, soprattutto per combustibili come le biomasse solide e acquisti di fluidi termovettori, laddove disponibili, inserendoli nella tabella 'FATTORI DI CONVERSIONE' cella C159 Vedi anche 'N.B. si possono aggiungere:' cella I191.</v>
      </c>
      <c r="G17" s="70"/>
      <c r="H17" s="70"/>
      <c r="I17" s="70"/>
      <c r="J17" s="70"/>
      <c r="K17" s="70"/>
      <c r="L17" s="70"/>
      <c r="M17" s="70"/>
      <c r="N17" s="70"/>
      <c r="O17" s="70"/>
      <c r="P17" s="70"/>
      <c r="Q17" s="70"/>
      <c r="R17" s="70"/>
      <c r="S17" s="70"/>
      <c r="T17" s="70"/>
      <c r="U17" s="70"/>
      <c r="V17" s="70"/>
      <c r="W17" s="3"/>
      <c r="X17" s="28"/>
      <c r="Y17" s="3"/>
      <c r="Z17" s="3"/>
      <c r="AA17" s="3"/>
    </row>
    <row r="18" spans="1:27" s="297" customFormat="1" x14ac:dyDescent="0.15">
      <c r="A18" s="3"/>
      <c r="B18" s="3"/>
      <c r="C18" s="3" t="s">
        <v>8</v>
      </c>
      <c r="D18" s="3"/>
      <c r="E18" s="3"/>
      <c r="F18" s="3" t="s">
        <v>9</v>
      </c>
      <c r="G18" s="70"/>
      <c r="H18" s="70"/>
      <c r="I18" s="70"/>
      <c r="J18" s="70"/>
      <c r="K18" s="70"/>
      <c r="L18" s="70"/>
      <c r="M18" s="70"/>
      <c r="N18" s="70"/>
      <c r="O18" s="70"/>
      <c r="P18" s="70"/>
      <c r="Q18" s="70"/>
      <c r="R18" s="70"/>
      <c r="S18" s="70"/>
      <c r="T18" s="70"/>
      <c r="U18" s="70"/>
      <c r="V18" s="70"/>
      <c r="W18" s="3"/>
      <c r="X18" s="28"/>
      <c r="Y18" s="3"/>
      <c r="Z18" s="3"/>
      <c r="AA18" s="3"/>
    </row>
    <row r="19" spans="1:27" s="297" customFormat="1" x14ac:dyDescent="0.15">
      <c r="A19" s="3"/>
      <c r="B19" s="3"/>
      <c r="C19" s="3"/>
      <c r="D19" s="3"/>
      <c r="E19" s="3"/>
      <c r="F19" s="3" t="s">
        <v>10</v>
      </c>
      <c r="G19" s="70"/>
      <c r="H19" s="70"/>
      <c r="I19" s="70"/>
      <c r="J19" s="70"/>
      <c r="K19" s="70"/>
      <c r="L19" s="70"/>
      <c r="M19" s="70"/>
      <c r="N19" s="70"/>
      <c r="O19" s="70"/>
      <c r="P19" s="70"/>
      <c r="Q19" s="70"/>
      <c r="R19" s="70"/>
      <c r="S19" s="70"/>
      <c r="T19" s="70"/>
      <c r="U19" s="70"/>
      <c r="V19" s="70"/>
      <c r="W19" s="3"/>
      <c r="X19" s="28"/>
      <c r="Y19" s="3"/>
      <c r="Z19" s="3"/>
      <c r="AA19" s="3"/>
    </row>
    <row r="20" spans="1:27" s="297" customFormat="1" x14ac:dyDescent="0.15">
      <c r="A20" s="3"/>
      <c r="B20" s="3"/>
      <c r="C20" s="3"/>
      <c r="D20" s="3"/>
      <c r="E20" s="3"/>
      <c r="F20" s="71" t="str">
        <f>"L'unità di misura comune può essere scelta (cella "&amp;ADDRESS(ROW(H157),COLUMN(H157),4,1)&amp;") tra TJ, MWh o tep, ma è possibile sostituirle con altre, inserendo i coefficienti di conversione nella tabella '"&amp;Y159&amp;"'. Vedi anche '"&amp;I191&amp;"' cella "&amp;ADDRESS(ROW(I191),COLUMN(I191),4,1)&amp;"."</f>
        <v>L'unità di misura comune può essere scelta (cella H157) tra TJ, MWh o tep, ma è possibile sostituirle con altre, inserendo i coefficienti di conversione nella tabella 'Unità di misura standardizzata (UMC)'. Vedi anche 'N.B. si possono aggiungere:' cella I191.</v>
      </c>
      <c r="G20" s="70"/>
      <c r="H20" s="70"/>
      <c r="I20" s="70"/>
      <c r="J20" s="70"/>
      <c r="K20" s="70"/>
      <c r="L20" s="70"/>
      <c r="M20" s="70"/>
      <c r="N20" s="70"/>
      <c r="O20" s="70"/>
      <c r="P20" s="70"/>
      <c r="Q20" s="70"/>
      <c r="R20" s="70"/>
      <c r="S20" s="70"/>
      <c r="T20" s="70"/>
      <c r="U20" s="70"/>
      <c r="V20" s="70"/>
      <c r="W20" s="3"/>
      <c r="X20" s="28"/>
      <c r="Y20" s="3"/>
      <c r="Z20" s="3"/>
      <c r="AA20" s="3"/>
    </row>
    <row r="21" spans="1:27" s="297" customFormat="1" x14ac:dyDescent="0.15">
      <c r="A21" s="3"/>
      <c r="B21" s="3"/>
      <c r="C21" s="3"/>
      <c r="D21" s="3"/>
      <c r="E21" s="3"/>
      <c r="F21" s="71"/>
      <c r="G21" s="70"/>
      <c r="H21" s="70"/>
      <c r="I21" s="70"/>
      <c r="J21" s="70"/>
      <c r="K21" s="70"/>
      <c r="L21" s="70"/>
      <c r="M21" s="70"/>
      <c r="N21" s="70"/>
      <c r="O21" s="70"/>
      <c r="P21" s="70"/>
      <c r="Q21" s="70"/>
      <c r="R21" s="70"/>
      <c r="S21" s="70"/>
      <c r="T21" s="70"/>
      <c r="U21" s="70"/>
      <c r="V21" s="70"/>
      <c r="W21" s="3"/>
      <c r="X21" s="28"/>
      <c r="Y21" s="3"/>
      <c r="Z21" s="3"/>
      <c r="AA21" s="3"/>
    </row>
    <row r="22" spans="1:27" s="297" customFormat="1" ht="16" x14ac:dyDescent="0.15">
      <c r="A22" s="3"/>
      <c r="B22" s="3"/>
      <c r="C22" s="3"/>
      <c r="D22" s="3"/>
      <c r="E22" s="3"/>
      <c r="F22" s="274" t="s">
        <v>11</v>
      </c>
      <c r="G22" s="70"/>
      <c r="H22" s="70"/>
      <c r="I22" s="70"/>
      <c r="J22" s="70"/>
      <c r="K22" s="70"/>
      <c r="L22" s="70"/>
      <c r="M22" s="70"/>
      <c r="N22" s="70"/>
      <c r="O22" s="70"/>
      <c r="P22" s="70"/>
      <c r="Q22" s="70"/>
      <c r="R22" s="70"/>
      <c r="S22" s="70"/>
      <c r="T22" s="70"/>
      <c r="U22" s="70"/>
      <c r="V22" s="70"/>
      <c r="W22" s="3"/>
      <c r="X22" s="28"/>
      <c r="Y22" s="3"/>
      <c r="Z22" s="3"/>
      <c r="AA22" s="3"/>
    </row>
    <row r="23" spans="1:27" s="297" customFormat="1" x14ac:dyDescent="0.15">
      <c r="A23" s="3"/>
      <c r="B23" s="3"/>
      <c r="C23" s="3"/>
      <c r="D23" s="3"/>
      <c r="E23" s="3"/>
      <c r="F23" s="428" t="s">
        <v>12</v>
      </c>
      <c r="G23" s="70"/>
      <c r="H23" s="70"/>
      <c r="I23" s="70"/>
      <c r="J23" s="70"/>
      <c r="K23" s="70"/>
      <c r="L23" s="70"/>
      <c r="M23" s="70"/>
      <c r="N23" s="70"/>
      <c r="O23" s="70"/>
      <c r="P23" s="70"/>
      <c r="Q23" s="70"/>
      <c r="R23" s="70"/>
      <c r="S23" s="70"/>
      <c r="T23" s="70"/>
      <c r="U23" s="70"/>
      <c r="V23" s="70"/>
      <c r="W23" s="3"/>
      <c r="X23" s="28"/>
      <c r="Y23" s="3"/>
      <c r="Z23" s="3"/>
      <c r="AA23" s="3"/>
    </row>
    <row r="24" spans="1:27" s="297" customFormat="1" x14ac:dyDescent="0.15">
      <c r="A24" s="3"/>
      <c r="B24" s="3"/>
      <c r="C24" s="3"/>
      <c r="D24" s="3"/>
      <c r="E24" s="3"/>
      <c r="F24" s="273" t="s">
        <v>13</v>
      </c>
      <c r="G24" s="70"/>
      <c r="H24" s="70"/>
      <c r="I24" s="70"/>
      <c r="J24" s="70"/>
      <c r="K24" s="70"/>
      <c r="L24" s="70"/>
      <c r="M24" s="70"/>
      <c r="N24" s="70"/>
      <c r="O24" s="70"/>
      <c r="P24" s="70"/>
      <c r="Q24" s="70"/>
      <c r="R24" s="70"/>
      <c r="S24" s="70"/>
      <c r="T24" s="70"/>
      <c r="U24" s="70"/>
      <c r="V24" s="70"/>
      <c r="W24" s="3"/>
      <c r="X24" s="3"/>
      <c r="Y24" s="3"/>
      <c r="Z24" s="3"/>
      <c r="AA24" s="3"/>
    </row>
    <row r="25" spans="1:27" s="297" customFormat="1" x14ac:dyDescent="0.15">
      <c r="A25" s="3"/>
      <c r="B25" s="3"/>
      <c r="C25" s="3"/>
      <c r="D25" s="3"/>
      <c r="E25" s="3"/>
      <c r="F25" s="71" t="str">
        <f>"Anche per i fattori di emissione è possibile inserire nella tabella "&amp;AH159&amp;" (cella "&amp;ADDRESS(ROW(AH159),COLUMN(AH159),4,1)&amp;") valori differenti qualora sia opportuno; per esempio nel caso della rendicontazione non finanziaria della sostenibilità."</f>
        <v>Anche per i fattori di emissione è possibile inserire nella tabella FATTORI DI EMISSIONE (cella AH159) valori differenti qualora sia opportuno; per esempio nel caso della rendicontazione non finanziaria della sostenibilità.</v>
      </c>
      <c r="G25" s="70"/>
      <c r="H25" s="70"/>
      <c r="I25" s="70"/>
      <c r="J25" s="70"/>
      <c r="K25" s="70"/>
      <c r="L25" s="70"/>
      <c r="M25" s="70"/>
      <c r="N25" s="70"/>
      <c r="O25" s="70"/>
      <c r="P25" s="70"/>
      <c r="Q25" s="70"/>
      <c r="R25" s="70"/>
      <c r="S25" s="70"/>
      <c r="T25" s="70"/>
      <c r="U25" s="70"/>
      <c r="V25" s="70"/>
      <c r="W25" s="3"/>
      <c r="X25" s="3"/>
      <c r="Y25" s="3"/>
      <c r="Z25" s="3"/>
      <c r="AA25" s="3"/>
    </row>
    <row r="26" spans="1:27" s="297" customFormat="1" ht="15" customHeight="1" x14ac:dyDescent="0.2">
      <c r="A26" s="3"/>
      <c r="B26" s="352" t="s">
        <v>14</v>
      </c>
      <c r="C26" s="3"/>
      <c r="D26" s="3"/>
      <c r="E26" s="3"/>
      <c r="F26" s="3" t="str">
        <f>"I fattori di emissione per la '"&amp;B92&amp;"' possono essere diversi (per esempio se ci sono pompe di calore, cogenerazione, etc.). Si possono quindi inserire fattori di emissione ad hoc sotto la cella "&amp;ADDRESS(ROW(AD160),COLUMN(AD160),4,1)&amp;" '"&amp;AD160&amp;"'."</f>
        <v>I fattori di emissione per la 'Tabella degli Impieghi' possono essere diversi (per esempio se ci sono pompe di calore, cogenerazione, etc.). Si possono quindi inserire fattori di emissione ad hoc sotto la cella AD160 'FE impieghi'.</v>
      </c>
      <c r="G26" s="70"/>
      <c r="H26" s="70"/>
      <c r="I26" s="70"/>
      <c r="J26" s="70"/>
      <c r="K26" s="70"/>
      <c r="L26" s="70"/>
      <c r="M26" s="70"/>
      <c r="N26" s="70"/>
      <c r="O26" s="70"/>
      <c r="P26" s="70"/>
      <c r="Q26" s="70"/>
      <c r="R26" s="70"/>
      <c r="S26" s="70"/>
      <c r="T26" s="70"/>
      <c r="U26" s="70"/>
      <c r="V26" s="70"/>
      <c r="W26" s="3"/>
      <c r="X26" s="3"/>
      <c r="Y26" s="3"/>
      <c r="Z26" s="3"/>
      <c r="AA26" s="3"/>
    </row>
    <row r="27" spans="1:27" s="297" customFormat="1" ht="15" customHeight="1" x14ac:dyDescent="0.15">
      <c r="A27" s="3"/>
      <c r="B27" s="370">
        <v>2024</v>
      </c>
      <c r="C27" s="3"/>
      <c r="D27" s="3"/>
      <c r="E27" s="3"/>
      <c r="F27" s="3"/>
      <c r="G27" s="70"/>
      <c r="H27" s="70"/>
      <c r="I27" s="70"/>
      <c r="J27" s="70"/>
      <c r="K27" s="70"/>
      <c r="L27" s="70"/>
      <c r="M27" s="70"/>
      <c r="N27" s="70"/>
      <c r="O27" s="70"/>
      <c r="P27" s="70"/>
      <c r="Q27" s="70"/>
      <c r="R27" s="70"/>
      <c r="S27" s="70"/>
      <c r="T27" s="70"/>
      <c r="U27" s="70"/>
      <c r="V27" s="70"/>
      <c r="W27" s="3"/>
      <c r="X27" s="3"/>
      <c r="Y27" s="3"/>
      <c r="Z27" s="3"/>
      <c r="AA27" s="3"/>
    </row>
    <row r="28" spans="1:27" s="297" customFormat="1" ht="15" customHeight="1" x14ac:dyDescent="0.15">
      <c r="A28" s="3"/>
      <c r="B28" s="3"/>
      <c r="C28" s="3"/>
      <c r="D28" s="3"/>
      <c r="E28" s="3"/>
      <c r="F28" s="7" t="s">
        <v>15</v>
      </c>
      <c r="G28" s="3"/>
      <c r="H28" s="3"/>
      <c r="I28" s="3"/>
      <c r="J28" s="3"/>
      <c r="K28" s="3"/>
      <c r="L28" s="3"/>
      <c r="M28" s="3"/>
      <c r="N28" s="3"/>
      <c r="O28" s="70"/>
      <c r="P28" s="70"/>
      <c r="Q28" s="70"/>
      <c r="R28" s="70"/>
      <c r="S28" s="70"/>
      <c r="T28" s="70"/>
      <c r="U28" s="70"/>
      <c r="V28" s="70"/>
      <c r="W28" s="3"/>
      <c r="X28" s="3"/>
      <c r="Y28" s="3"/>
      <c r="Z28" s="3"/>
      <c r="AA28" s="3"/>
    </row>
    <row r="29" spans="1:27" s="297" customFormat="1" ht="17" customHeight="1" x14ac:dyDescent="0.15">
      <c r="A29" s="3"/>
      <c r="B29" s="3"/>
      <c r="C29" s="3"/>
      <c r="D29" s="3"/>
      <c r="E29" s="3"/>
      <c r="F29" s="3"/>
      <c r="G29" s="3"/>
      <c r="H29" s="3"/>
      <c r="I29" s="3"/>
      <c r="J29" s="3"/>
      <c r="K29" s="3"/>
      <c r="L29" s="3"/>
      <c r="M29" s="3"/>
      <c r="N29" s="3"/>
      <c r="O29" s="61"/>
      <c r="P29" s="61"/>
      <c r="Q29" s="61"/>
      <c r="R29" s="61"/>
      <c r="S29" s="61"/>
      <c r="T29" s="61"/>
      <c r="U29" s="61"/>
      <c r="V29" s="61"/>
      <c r="W29" s="3"/>
      <c r="X29" s="28"/>
      <c r="Y29" s="3"/>
      <c r="Z29" s="3"/>
      <c r="AA29" s="3"/>
    </row>
    <row r="30" spans="1:27" s="297" customFormat="1" ht="24" thickBot="1" x14ac:dyDescent="0.3">
      <c r="A30" s="3"/>
      <c r="B30" s="33" t="s">
        <v>16</v>
      </c>
      <c r="C30" s="3"/>
      <c r="D30" s="3"/>
      <c r="E30" s="3"/>
      <c r="F30" s="3"/>
      <c r="G30" s="23"/>
      <c r="H30" s="3"/>
      <c r="I30" s="3"/>
      <c r="J30" s="3"/>
      <c r="K30" s="3"/>
      <c r="L30" s="3"/>
      <c r="M30" s="3"/>
      <c r="N30" s="3"/>
      <c r="O30" s="3"/>
      <c r="P30" s="3"/>
      <c r="Q30" s="3"/>
      <c r="R30" s="3"/>
      <c r="S30" s="3"/>
      <c r="T30" s="3"/>
      <c r="U30" s="3"/>
      <c r="V30" s="3"/>
      <c r="W30" s="3"/>
      <c r="X30" s="28"/>
      <c r="Y30" s="3"/>
      <c r="Z30" s="3"/>
      <c r="AA30" s="3"/>
    </row>
    <row r="31" spans="1:27" s="297" customFormat="1" ht="18.5" customHeight="1" thickBot="1" x14ac:dyDescent="0.25">
      <c r="A31" s="3"/>
      <c r="B31" s="494" t="s">
        <v>17</v>
      </c>
      <c r="C31" s="495"/>
      <c r="D31" s="495"/>
      <c r="E31" s="495"/>
      <c r="F31" s="495"/>
      <c r="G31" s="495"/>
      <c r="H31" s="495"/>
      <c r="I31" s="495"/>
      <c r="J31" s="495"/>
      <c r="K31" s="495"/>
      <c r="L31" s="495"/>
      <c r="M31" s="495"/>
      <c r="N31" s="495"/>
      <c r="O31" s="495"/>
      <c r="P31" s="495"/>
      <c r="Q31" s="495"/>
      <c r="R31" s="495"/>
      <c r="S31" s="495"/>
      <c r="T31" s="495"/>
      <c r="U31" s="495"/>
      <c r="V31" s="496"/>
      <c r="W31" s="3"/>
      <c r="X31" s="385"/>
      <c r="Y31"/>
      <c r="Z31" s="3"/>
      <c r="AA31" s="3"/>
    </row>
    <row r="32" spans="1:27" s="297" customFormat="1" ht="18.5" customHeight="1" thickBot="1" x14ac:dyDescent="0.25">
      <c r="A32" s="3"/>
      <c r="B32" s="382"/>
      <c r="C32" s="383"/>
      <c r="D32" s="383"/>
      <c r="E32" s="383"/>
      <c r="F32" s="497" t="str">
        <f>ROMAN(1+QUOTIENT(COLUMN(F32)-COLUMN($F32),2))</f>
        <v>I</v>
      </c>
      <c r="G32" s="498"/>
      <c r="H32" s="497" t="str">
        <f>ROMAN(1+QUOTIENT(COLUMN(H32)-COLUMN($F32),2))</f>
        <v>II</v>
      </c>
      <c r="I32" s="498"/>
      <c r="J32" s="497" t="str">
        <f>ROMAN(1+QUOTIENT(COLUMN(J32)-COLUMN($F32),2))</f>
        <v>III</v>
      </c>
      <c r="K32" s="498"/>
      <c r="L32" s="497" t="str">
        <f>ROMAN(1+QUOTIENT(COLUMN(L32)-COLUMN($F32),2))</f>
        <v>IV</v>
      </c>
      <c r="M32" s="498"/>
      <c r="N32" s="497" t="str">
        <f>ROMAN(1+QUOTIENT(COLUMN(N32)-COLUMN($F32),2))</f>
        <v>V</v>
      </c>
      <c r="O32" s="498"/>
      <c r="P32" s="497" t="str">
        <f>ROMAN(1+QUOTIENT(COLUMN(P32)-COLUMN($F32),2))</f>
        <v>VI</v>
      </c>
      <c r="Q32" s="498"/>
      <c r="R32" s="497" t="str">
        <f>ROMAN(1+QUOTIENT(COLUMN(R32)-COLUMN($F32),2))</f>
        <v>VII</v>
      </c>
      <c r="S32" s="498"/>
      <c r="T32" s="383"/>
      <c r="U32" s="383"/>
      <c r="V32" s="384"/>
      <c r="W32" s="3"/>
      <c r="X32" s="398"/>
      <c r="Y32"/>
      <c r="Z32" s="3"/>
      <c r="AA32" s="3"/>
    </row>
    <row r="33" spans="1:151" s="401" customFormat="1" ht="23" customHeight="1" x14ac:dyDescent="0.2">
      <c r="A33" s="4"/>
      <c r="B33" s="480" t="s">
        <v>18</v>
      </c>
      <c r="C33" s="481"/>
      <c r="D33" s="340"/>
      <c r="E33" s="233"/>
      <c r="F33" s="476"/>
      <c r="G33" s="477"/>
      <c r="H33" s="476"/>
      <c r="I33" s="477"/>
      <c r="J33" s="476"/>
      <c r="K33" s="477"/>
      <c r="L33" s="476"/>
      <c r="M33" s="477"/>
      <c r="N33" s="476"/>
      <c r="O33" s="477"/>
      <c r="P33" s="476"/>
      <c r="Q33" s="477"/>
      <c r="R33" s="476"/>
      <c r="S33" s="477"/>
      <c r="T33" s="357"/>
      <c r="U33" s="471" t="s">
        <v>19</v>
      </c>
      <c r="V33" s="475"/>
      <c r="W33" s="48"/>
      <c r="X33" s="132" t="s">
        <v>20</v>
      </c>
      <c r="Y33"/>
      <c r="Z33" s="3"/>
      <c r="AA33" s="3"/>
      <c r="AB33" s="297"/>
      <c r="AC33" s="297"/>
      <c r="AD33" s="297"/>
      <c r="AE33" s="297"/>
      <c r="AF33" s="297"/>
      <c r="AG33" s="297"/>
      <c r="AH33" s="297"/>
      <c r="AI33" s="297"/>
      <c r="AJ33" s="297"/>
      <c r="AK33" s="297"/>
      <c r="AL33" s="297"/>
      <c r="AM33" s="297"/>
      <c r="AN33" s="297"/>
      <c r="AO33" s="297"/>
      <c r="AP33" s="297"/>
      <c r="AQ33" s="297"/>
      <c r="AS33" s="297"/>
      <c r="AT33" s="297"/>
      <c r="AU33" s="297"/>
      <c r="AV33" s="297"/>
      <c r="AW33" s="297"/>
      <c r="AX33" s="297"/>
      <c r="AY33" s="297"/>
      <c r="AZ33" s="297"/>
      <c r="BA33" s="297"/>
      <c r="BB33" s="297"/>
      <c r="BC33" s="297"/>
      <c r="BD33" s="297"/>
      <c r="BE33" s="297"/>
      <c r="BF33" s="297"/>
      <c r="BG33" s="297"/>
      <c r="BH33" s="297"/>
      <c r="BI33" s="297"/>
      <c r="BJ33" s="297"/>
      <c r="BK33" s="297"/>
      <c r="BL33" s="297"/>
      <c r="BM33" s="297"/>
      <c r="BN33" s="297"/>
      <c r="BO33" s="297"/>
      <c r="BP33" s="297"/>
      <c r="BQ33" s="297"/>
      <c r="BR33" s="297"/>
      <c r="BS33" s="297"/>
      <c r="BT33" s="297"/>
      <c r="BU33" s="297"/>
      <c r="BV33" s="297"/>
      <c r="BW33" s="297"/>
      <c r="BX33" s="297"/>
      <c r="BY33" s="297"/>
      <c r="BZ33" s="297"/>
      <c r="CA33" s="297"/>
      <c r="CB33" s="297"/>
      <c r="CC33" s="297"/>
      <c r="CD33" s="297"/>
      <c r="CE33" s="297"/>
      <c r="CF33" s="297"/>
      <c r="CG33" s="297"/>
      <c r="CH33" s="297"/>
      <c r="CI33" s="297"/>
      <c r="CJ33" s="297"/>
      <c r="CK33" s="297"/>
      <c r="CL33" s="297"/>
      <c r="CM33" s="297"/>
      <c r="CN33" s="297"/>
      <c r="CO33" s="297"/>
      <c r="CP33" s="297"/>
      <c r="CQ33" s="297"/>
      <c r="CR33" s="297"/>
      <c r="CS33" s="297"/>
      <c r="CT33" s="297"/>
      <c r="CU33" s="297"/>
      <c r="CV33" s="297"/>
      <c r="CW33" s="297"/>
      <c r="CX33" s="297"/>
      <c r="CY33" s="297"/>
      <c r="CZ33" s="297"/>
      <c r="DA33" s="297"/>
      <c r="DB33" s="297"/>
      <c r="DC33" s="297"/>
      <c r="DD33" s="297"/>
      <c r="DE33" s="297"/>
      <c r="DF33" s="297"/>
      <c r="DG33" s="297"/>
      <c r="DH33" s="297"/>
      <c r="DI33" s="297"/>
      <c r="DJ33" s="297"/>
      <c r="DK33" s="297"/>
      <c r="DL33" s="297"/>
      <c r="DM33" s="297"/>
      <c r="DN33" s="297"/>
      <c r="DO33" s="297"/>
      <c r="DP33" s="297"/>
      <c r="DQ33" s="297"/>
      <c r="DR33" s="297"/>
      <c r="DS33" s="297"/>
      <c r="DT33" s="297"/>
      <c r="DU33" s="297"/>
      <c r="DV33" s="297"/>
      <c r="DW33" s="297"/>
      <c r="DX33" s="297"/>
      <c r="DY33" s="297"/>
      <c r="DZ33" s="297"/>
      <c r="EA33" s="297"/>
      <c r="EB33" s="297"/>
      <c r="EC33" s="297"/>
      <c r="ED33" s="297"/>
      <c r="EE33" s="297"/>
      <c r="EF33" s="297"/>
      <c r="EG33" s="297"/>
      <c r="EH33" s="297"/>
      <c r="EI33" s="297"/>
      <c r="EJ33" s="297"/>
      <c r="EK33" s="297"/>
      <c r="EL33" s="297"/>
      <c r="EM33" s="297"/>
      <c r="EN33" s="297"/>
      <c r="EO33" s="297"/>
      <c r="EP33" s="297"/>
      <c r="EQ33" s="297"/>
      <c r="ER33" s="297"/>
      <c r="ES33" s="297"/>
      <c r="ET33" s="297"/>
      <c r="EU33" s="297"/>
    </row>
    <row r="34" spans="1:151" s="403" customFormat="1" ht="16" thickBot="1" x14ac:dyDescent="0.25">
      <c r="A34" s="6"/>
      <c r="B34" s="288" t="s">
        <v>21</v>
      </c>
      <c r="C34" s="289"/>
      <c r="D34" s="289"/>
      <c r="E34" s="289"/>
      <c r="F34" s="102"/>
      <c r="G34" s="100" t="str">
        <f>$H$157</f>
        <v>TJ</v>
      </c>
      <c r="H34" s="102"/>
      <c r="I34" s="100" t="str">
        <f>$H$157</f>
        <v>TJ</v>
      </c>
      <c r="J34" s="102"/>
      <c r="K34" s="100" t="str">
        <f>$H$157</f>
        <v>TJ</v>
      </c>
      <c r="L34" s="102"/>
      <c r="M34" s="100" t="str">
        <f>$H$157</f>
        <v>TJ</v>
      </c>
      <c r="N34" s="102"/>
      <c r="O34" s="100" t="str">
        <f>$H$157</f>
        <v>TJ</v>
      </c>
      <c r="P34" s="102"/>
      <c r="Q34" s="100" t="str">
        <f>$H$157</f>
        <v>TJ</v>
      </c>
      <c r="R34" s="102"/>
      <c r="S34" s="100" t="str">
        <f>$H$157</f>
        <v>TJ</v>
      </c>
      <c r="T34" s="358"/>
      <c r="U34" s="100" t="str">
        <f>$H$157</f>
        <v>TJ</v>
      </c>
      <c r="V34" s="290" t="s">
        <v>22</v>
      </c>
      <c r="W34" s="6"/>
      <c r="X34" s="133" t="s">
        <v>23</v>
      </c>
      <c r="Y34"/>
      <c r="Z34"/>
      <c r="AA34"/>
      <c r="AB34" s="402"/>
      <c r="AC34" s="402"/>
      <c r="AD34" s="402"/>
      <c r="AH34" s="404"/>
      <c r="AS34" s="297"/>
      <c r="AT34" s="297"/>
      <c r="AU34" s="297"/>
      <c r="AV34" s="297"/>
      <c r="AW34" s="297"/>
      <c r="AX34" s="297"/>
      <c r="AY34" s="297"/>
      <c r="AZ34" s="297"/>
      <c r="BA34" s="297"/>
      <c r="BB34" s="297"/>
      <c r="BC34" s="297"/>
      <c r="BD34" s="297"/>
      <c r="BE34" s="297"/>
      <c r="BF34" s="297"/>
      <c r="BG34" s="297"/>
      <c r="BH34" s="297"/>
      <c r="BI34" s="297"/>
      <c r="BJ34" s="297"/>
      <c r="BK34" s="297"/>
      <c r="BL34" s="297"/>
      <c r="BM34" s="297"/>
      <c r="BN34" s="297"/>
      <c r="BO34" s="297"/>
      <c r="BP34" s="297"/>
      <c r="BQ34" s="297"/>
      <c r="BR34" s="297"/>
      <c r="BS34" s="297"/>
      <c r="BT34" s="297"/>
      <c r="BU34" s="297"/>
      <c r="BV34" s="297"/>
      <c r="BW34" s="297"/>
      <c r="BX34" s="297"/>
      <c r="BY34" s="297"/>
      <c r="BZ34" s="297"/>
      <c r="CA34" s="297"/>
      <c r="CB34" s="297"/>
      <c r="CC34" s="297"/>
      <c r="CD34" s="297"/>
      <c r="CE34" s="297"/>
      <c r="CF34" s="297"/>
      <c r="CG34" s="297"/>
      <c r="CH34" s="297"/>
      <c r="CI34" s="297"/>
      <c r="CJ34" s="297"/>
      <c r="CK34" s="297"/>
      <c r="CL34" s="297"/>
      <c r="CM34" s="297"/>
      <c r="CN34" s="297"/>
      <c r="CO34" s="297"/>
      <c r="CP34" s="297"/>
      <c r="CQ34" s="297"/>
      <c r="CR34" s="297"/>
      <c r="CS34" s="297"/>
      <c r="CT34" s="297"/>
      <c r="CU34" s="297"/>
      <c r="CV34" s="297"/>
      <c r="CW34" s="297"/>
      <c r="CX34" s="297"/>
      <c r="CY34" s="297"/>
      <c r="CZ34" s="297"/>
      <c r="DA34" s="297"/>
      <c r="DB34" s="297"/>
      <c r="DC34" s="297"/>
      <c r="DD34" s="297"/>
      <c r="DE34" s="297"/>
      <c r="DF34" s="297"/>
      <c r="DG34" s="297"/>
      <c r="DH34" s="297"/>
      <c r="DI34" s="297"/>
      <c r="DJ34" s="297"/>
      <c r="DK34" s="297"/>
      <c r="DL34" s="297"/>
      <c r="DM34" s="297"/>
      <c r="DN34" s="297"/>
      <c r="DO34" s="297"/>
      <c r="DP34" s="297"/>
      <c r="DQ34" s="297"/>
      <c r="DR34" s="297"/>
      <c r="DS34" s="297"/>
      <c r="DT34" s="297"/>
      <c r="DU34" s="297"/>
      <c r="DV34" s="297"/>
      <c r="DW34" s="297"/>
      <c r="DX34" s="297"/>
      <c r="DY34" s="297"/>
      <c r="DZ34" s="297"/>
      <c r="EA34" s="297"/>
      <c r="EB34" s="297"/>
      <c r="EC34" s="297"/>
      <c r="ED34" s="297"/>
      <c r="EE34" s="297"/>
      <c r="EF34" s="297"/>
      <c r="EG34" s="297"/>
      <c r="EH34" s="297"/>
      <c r="EI34" s="297"/>
      <c r="EJ34" s="297"/>
      <c r="EK34" s="297"/>
      <c r="EL34" s="297"/>
      <c r="EM34" s="297"/>
      <c r="EN34" s="297"/>
      <c r="EO34" s="297"/>
      <c r="EP34" s="297"/>
      <c r="EQ34" s="297"/>
      <c r="ER34" s="297"/>
      <c r="ES34" s="297"/>
      <c r="ET34" s="297"/>
      <c r="EU34" s="297"/>
    </row>
    <row r="35" spans="1:151" s="405" customFormat="1" ht="16" thickBot="1" x14ac:dyDescent="0.25">
      <c r="A35" s="7"/>
      <c r="B35" s="353">
        <f>B27</f>
        <v>2024</v>
      </c>
      <c r="C35" s="272"/>
      <c r="D35" s="271"/>
      <c r="E35" s="344"/>
      <c r="F35" s="251"/>
      <c r="G35" s="26"/>
      <c r="H35" s="26"/>
      <c r="I35" s="26"/>
      <c r="J35" s="26"/>
      <c r="K35" s="26"/>
      <c r="L35" s="26"/>
      <c r="M35" s="26"/>
      <c r="N35" s="26"/>
      <c r="O35" s="26"/>
      <c r="P35" s="26"/>
      <c r="Q35" s="26"/>
      <c r="R35" s="26"/>
      <c r="S35" s="26"/>
      <c r="T35" s="26"/>
      <c r="U35" s="26"/>
      <c r="V35" s="291"/>
      <c r="W35" s="7"/>
      <c r="X35" s="31"/>
      <c r="Y35"/>
      <c r="Z35"/>
      <c r="AA35"/>
      <c r="AB35" s="402"/>
      <c r="AC35" s="402"/>
      <c r="AD35" s="402"/>
      <c r="AH35" s="404"/>
      <c r="AS35" s="297"/>
      <c r="AT35" s="297"/>
      <c r="AU35" s="297"/>
      <c r="AV35" s="297"/>
      <c r="AW35" s="297"/>
      <c r="AX35" s="297"/>
      <c r="AY35" s="297"/>
      <c r="AZ35" s="297"/>
      <c r="BA35" s="297"/>
      <c r="BB35" s="297"/>
      <c r="BC35" s="297"/>
      <c r="BD35" s="297"/>
      <c r="BE35" s="297"/>
      <c r="BF35" s="297"/>
      <c r="BG35" s="297"/>
      <c r="BH35" s="297"/>
      <c r="BI35" s="297"/>
      <c r="BJ35" s="297"/>
      <c r="BK35" s="297"/>
      <c r="BL35" s="297"/>
      <c r="BM35" s="297"/>
      <c r="BN35" s="297"/>
      <c r="BO35" s="297"/>
      <c r="BP35" s="297"/>
      <c r="BQ35" s="297"/>
      <c r="BR35" s="297"/>
      <c r="BS35" s="297"/>
      <c r="BT35" s="297"/>
      <c r="BU35" s="297"/>
      <c r="BV35" s="297"/>
      <c r="BW35" s="297"/>
      <c r="BX35" s="297"/>
      <c r="BY35" s="297"/>
      <c r="BZ35" s="297"/>
      <c r="CA35" s="297"/>
      <c r="CB35" s="297"/>
      <c r="CC35" s="297"/>
      <c r="CD35" s="297"/>
      <c r="CE35" s="297"/>
      <c r="CF35" s="297"/>
      <c r="CG35" s="297"/>
      <c r="CH35" s="297"/>
      <c r="CI35" s="297"/>
      <c r="CJ35" s="297"/>
      <c r="CK35" s="297"/>
      <c r="CL35" s="297"/>
      <c r="CM35" s="297"/>
      <c r="CN35" s="297"/>
      <c r="CO35" s="297"/>
      <c r="CP35" s="297"/>
      <c r="CQ35" s="297"/>
      <c r="CR35" s="297"/>
      <c r="CS35" s="297"/>
      <c r="CT35" s="297"/>
      <c r="CU35" s="297"/>
      <c r="CV35" s="297"/>
      <c r="CW35" s="297"/>
      <c r="CX35" s="297"/>
      <c r="CY35" s="297"/>
      <c r="CZ35" s="297"/>
      <c r="DA35" s="297"/>
      <c r="DB35" s="297"/>
      <c r="DC35" s="297"/>
      <c r="DD35" s="297"/>
      <c r="DE35" s="297"/>
      <c r="DF35" s="297"/>
      <c r="DG35" s="297"/>
      <c r="DH35" s="297"/>
      <c r="DI35" s="297"/>
      <c r="DJ35" s="297"/>
      <c r="DK35" s="297"/>
      <c r="DL35" s="297"/>
      <c r="DM35" s="297"/>
      <c r="DN35" s="297"/>
      <c r="DO35" s="297"/>
      <c r="DP35" s="297"/>
      <c r="DQ35" s="297"/>
      <c r="DR35" s="297"/>
      <c r="DS35" s="297"/>
      <c r="DT35" s="297"/>
      <c r="DU35" s="297"/>
      <c r="DV35" s="297"/>
      <c r="DW35" s="297"/>
      <c r="DX35" s="297"/>
      <c r="DY35" s="297"/>
      <c r="DZ35" s="297"/>
      <c r="EA35" s="297"/>
      <c r="EB35" s="297"/>
      <c r="EC35" s="297"/>
      <c r="ED35" s="297"/>
      <c r="EE35" s="297"/>
      <c r="EF35" s="297"/>
      <c r="EG35" s="297"/>
      <c r="EH35" s="297"/>
      <c r="EI35" s="297"/>
      <c r="EJ35" s="297"/>
      <c r="EK35" s="297"/>
      <c r="EL35" s="297"/>
      <c r="EM35" s="297"/>
      <c r="EN35" s="297"/>
      <c r="EO35" s="297"/>
      <c r="EP35" s="297"/>
      <c r="EQ35" s="297"/>
      <c r="ER35" s="297"/>
      <c r="ES35" s="297"/>
      <c r="ET35" s="297"/>
      <c r="EU35" s="297"/>
    </row>
    <row r="36" spans="1:151" s="297" customFormat="1" ht="15" x14ac:dyDescent="0.2">
      <c r="A36" s="3"/>
      <c r="B36" s="292" t="s">
        <v>24</v>
      </c>
      <c r="C36" s="293" t="s">
        <v>25</v>
      </c>
      <c r="D36" s="341"/>
      <c r="E36" s="335"/>
      <c r="F36" s="101"/>
      <c r="G36" s="101"/>
      <c r="H36" s="101"/>
      <c r="I36" s="101"/>
      <c r="J36" s="101"/>
      <c r="K36" s="101"/>
      <c r="L36" s="101"/>
      <c r="M36" s="101"/>
      <c r="N36" s="101"/>
      <c r="O36" s="101"/>
      <c r="P36" s="101"/>
      <c r="Q36" s="101"/>
      <c r="R36" s="101"/>
      <c r="S36" s="101"/>
      <c r="T36" s="359"/>
      <c r="U36" s="101"/>
      <c r="V36" s="294"/>
      <c r="W36" s="3"/>
      <c r="X36" s="130"/>
      <c r="Y36"/>
      <c r="Z36"/>
      <c r="AA36"/>
      <c r="AB36" s="402"/>
      <c r="AC36" s="402"/>
      <c r="AD36" s="402"/>
      <c r="AH36" s="404"/>
    </row>
    <row r="37" spans="1:151" s="297" customFormat="1" ht="14.25" customHeight="1" x14ac:dyDescent="0.2">
      <c r="A37" s="264"/>
      <c r="B37" s="295" t="str">
        <f>B$36&amp;"."&amp;ROW(B37)-ROW(B$36)</f>
        <v>A.1</v>
      </c>
      <c r="C37" s="268" t="s">
        <v>26</v>
      </c>
      <c r="D37" s="350"/>
      <c r="E37" s="347" t="s">
        <v>8</v>
      </c>
      <c r="F37" s="103"/>
      <c r="G37" s="101" t="str">
        <f>IFERROR(IF(F37&lt;&gt;0,F37*G$131,""),"")</f>
        <v/>
      </c>
      <c r="H37" s="109"/>
      <c r="I37" s="101" t="str">
        <f>IFERROR(IF(H37&lt;&gt;0,H37*I$131,""),"")</f>
        <v/>
      </c>
      <c r="J37" s="109"/>
      <c r="K37" s="101" t="str">
        <f>IFERROR(IF(J37&lt;&gt;0,J37*K$131,""),"")</f>
        <v/>
      </c>
      <c r="L37" s="109"/>
      <c r="M37" s="101" t="str">
        <f>IFERROR(IF(L37&lt;&gt;0,L37*M$131,""),"")</f>
        <v/>
      </c>
      <c r="N37" s="109"/>
      <c r="O37" s="101" t="str">
        <f>IFERROR(IF(N37&lt;&gt;0,N37*O$131,""),"")</f>
        <v/>
      </c>
      <c r="P37" s="109"/>
      <c r="Q37" s="101" t="str">
        <f>IFERROR(IF(P37&lt;&gt;0,P37*Q$131,""),"")</f>
        <v/>
      </c>
      <c r="R37" s="109"/>
      <c r="S37" s="101" t="str">
        <f>IFERROR(IF(R37&lt;&gt;0,R37*S$131,""),"")</f>
        <v/>
      </c>
      <c r="T37" s="360"/>
      <c r="U37" s="101" t="str">
        <f>IF(SUMIF($F$34:$S$34,$U$34,F37:S37)&lt;&gt;0,SUMIF($F$34:$S$34,$U$34,F37:S37),"")</f>
        <v/>
      </c>
      <c r="V37" s="296" t="str">
        <f>IF(AND(U37&lt;&gt;0,U37&lt;&gt;""),U37/U$51,"")</f>
        <v/>
      </c>
      <c r="W37" s="3"/>
      <c r="X37" s="130" t="str">
        <f ca="1">IF(SUMPRODUCT(F37:S37,$F$145:$S$145)&lt;&gt;0,IF(E37&lt;&gt;"R",SUMPRODUCT(F37:S37,$F$145:$S$145),0),"")</f>
        <v/>
      </c>
      <c r="Y37"/>
      <c r="Z37"/>
      <c r="AA37"/>
      <c r="AB37" s="402"/>
      <c r="AC37" s="402"/>
      <c r="AD37" s="402"/>
      <c r="AH37" s="404"/>
    </row>
    <row r="38" spans="1:151" s="297" customFormat="1" ht="14.25" customHeight="1" x14ac:dyDescent="0.2">
      <c r="A38" s="3"/>
      <c r="B38" s="295" t="str">
        <f t="shared" ref="B38:B39" si="0">B$36&amp;"."&amp;ROW(B38)-ROW(B$36)</f>
        <v>A.2</v>
      </c>
      <c r="C38" s="269" t="s">
        <v>27</v>
      </c>
      <c r="D38" s="350"/>
      <c r="E38" s="347" t="s">
        <v>8</v>
      </c>
      <c r="F38" s="104"/>
      <c r="G38" s="101" t="str">
        <f>IFERROR(IF(F38&lt;&gt;0,F38*G$131,""),"")</f>
        <v/>
      </c>
      <c r="H38" s="240"/>
      <c r="I38" s="101" t="str">
        <f>IFERROR(IF(H38&lt;&gt;0,H38*I$131,""),"")</f>
        <v/>
      </c>
      <c r="K38" s="101" t="str">
        <f>IFERROR(IF(J38&lt;&gt;0,J38*K$131,""),"")</f>
        <v/>
      </c>
      <c r="L38" s="240"/>
      <c r="M38" s="101" t="str">
        <f>IFERROR(IF(L38&lt;&gt;0,L38*M$131,""),"")</f>
        <v/>
      </c>
      <c r="N38" s="240"/>
      <c r="O38" s="101" t="str">
        <f>IFERROR(IF(N38&lt;&gt;0,N38*O$131,""),"")</f>
        <v/>
      </c>
      <c r="P38" s="240"/>
      <c r="Q38" s="101" t="str">
        <f>IFERROR(IF(P38&lt;&gt;0,P38*Q$131,""),"")</f>
        <v/>
      </c>
      <c r="R38" s="240"/>
      <c r="S38" s="101" t="str">
        <f>IFERROR(IF(R38&lt;&gt;0,R38*S$131,""),"")</f>
        <v/>
      </c>
      <c r="T38" s="360"/>
      <c r="U38" s="101" t="str">
        <f>IF(SUMIF($F$34:$S$34,$U$34,F38:S38)&lt;&gt;0,SUMIF($F$34:$S$34,$U$34,F38:S38),"")</f>
        <v/>
      </c>
      <c r="V38" s="296" t="str">
        <f>IF(AND(U38&lt;&gt;0,U38&lt;&gt;""),U38/U$51,"")</f>
        <v/>
      </c>
      <c r="W38" s="3"/>
      <c r="X38" s="130" t="str">
        <f ca="1">IF(SUMPRODUCT(F38:S38,$F$145:$S$145)&lt;&gt;0,IF(D39&lt;&gt;"R",SUMPRODUCT(F38:S38,$F$145:$S$145),0),"")</f>
        <v/>
      </c>
      <c r="Y38"/>
      <c r="Z38"/>
      <c r="AA38"/>
      <c r="AB38" s="402"/>
      <c r="AC38" s="402"/>
      <c r="AD38" s="402"/>
      <c r="AH38" s="404"/>
    </row>
    <row r="39" spans="1:151" s="297" customFormat="1" ht="14.25" customHeight="1" thickBot="1" x14ac:dyDescent="0.25">
      <c r="A39" s="3"/>
      <c r="B39" s="295" t="str">
        <f t="shared" si="0"/>
        <v>A.3</v>
      </c>
      <c r="C39" s="188" t="s">
        <v>28</v>
      </c>
      <c r="D39" s="350"/>
      <c r="E39" s="347" t="s">
        <v>8</v>
      </c>
      <c r="F39" s="105" t="s">
        <v>8</v>
      </c>
      <c r="G39" s="101" t="str">
        <f ca="1">IFERROR(IF(F39&lt;&gt;0,F39*G$131,""),"")</f>
        <v/>
      </c>
      <c r="H39" s="111"/>
      <c r="I39" s="101" t="str">
        <f>IFERROR(IF(H39&lt;&gt;0,H39*I$131,""),"")</f>
        <v/>
      </c>
      <c r="J39" s="240"/>
      <c r="K39" s="101" t="str">
        <f>IFERROR(IF(J39&lt;&gt;0,J39*K$131,""),"")</f>
        <v/>
      </c>
      <c r="L39" s="111"/>
      <c r="M39" s="101" t="str">
        <f>IFERROR(IF(L39&lt;&gt;0,L39*M$131,""),"")</f>
        <v/>
      </c>
      <c r="N39" s="111"/>
      <c r="O39" s="101" t="str">
        <f>IFERROR(IF(N39&lt;&gt;0,N39*O$131,""),"")</f>
        <v/>
      </c>
      <c r="P39" s="111"/>
      <c r="Q39" s="101" t="str">
        <f>IFERROR(IF(P39&lt;&gt;0,P39*Q$131,""),"")</f>
        <v/>
      </c>
      <c r="R39" s="111"/>
      <c r="S39" s="101" t="str">
        <f>IFERROR(IF(R39&lt;&gt;0,R39*S$131,""),"")</f>
        <v/>
      </c>
      <c r="T39" s="360"/>
      <c r="U39" s="101" t="str">
        <f ca="1">IF(SUMIF($F$34:$S$34,$U$34,F39:S39)&lt;&gt;0,SUMIF($F$34:$S$34,$U$34,F39:S39),"")</f>
        <v/>
      </c>
      <c r="V39" s="296" t="str">
        <f ca="1">IF(AND(U39&lt;&gt;0,U39&lt;&gt;""),U39/U$51,"")</f>
        <v/>
      </c>
      <c r="W39" s="3"/>
      <c r="X39" s="130" t="str">
        <f ca="1">IF(SUMPRODUCT(F39:S39,$F$145:$S$145)&lt;&gt;0,IF(E39&lt;&gt;"R",SUMPRODUCT(F39:S39,$F$145:$S$145),0),"")</f>
        <v/>
      </c>
      <c r="Y39"/>
      <c r="Z39"/>
      <c r="AA39"/>
      <c r="AB39" s="402"/>
      <c r="AC39" s="402"/>
      <c r="AD39" s="402"/>
      <c r="AH39" s="404"/>
    </row>
    <row r="40" spans="1:151" s="297" customFormat="1" ht="15" x14ac:dyDescent="0.2">
      <c r="A40" s="3"/>
      <c r="B40" s="482" t="s">
        <v>29</v>
      </c>
      <c r="C40" s="483"/>
      <c r="D40" s="333"/>
      <c r="E40" s="227"/>
      <c r="F40" s="16">
        <f>SUM(F37:F39)</f>
        <v>0</v>
      </c>
      <c r="G40" s="35">
        <f ca="1">SUM(G37:G39)</f>
        <v>0</v>
      </c>
      <c r="H40" s="16">
        <f t="shared" ref="H40:S40" si="1">SUM(H37:H39)</f>
        <v>0</v>
      </c>
      <c r="I40" s="35">
        <f t="shared" si="1"/>
        <v>0</v>
      </c>
      <c r="J40" s="16">
        <f t="shared" si="1"/>
        <v>0</v>
      </c>
      <c r="K40" s="35">
        <f t="shared" si="1"/>
        <v>0</v>
      </c>
      <c r="L40" s="16">
        <f t="shared" si="1"/>
        <v>0</v>
      </c>
      <c r="M40" s="35">
        <f t="shared" si="1"/>
        <v>0</v>
      </c>
      <c r="N40" s="16">
        <f t="shared" si="1"/>
        <v>0</v>
      </c>
      <c r="O40" s="35">
        <f t="shared" si="1"/>
        <v>0</v>
      </c>
      <c r="P40" s="16">
        <f t="shared" si="1"/>
        <v>0</v>
      </c>
      <c r="Q40" s="35">
        <f t="shared" si="1"/>
        <v>0</v>
      </c>
      <c r="R40" s="16">
        <f t="shared" si="1"/>
        <v>0</v>
      </c>
      <c r="S40" s="35">
        <f t="shared" si="1"/>
        <v>0</v>
      </c>
      <c r="T40" s="35"/>
      <c r="U40" s="35">
        <f ca="1">SUM(U36:U39)</f>
        <v>0</v>
      </c>
      <c r="V40" s="298" t="str">
        <f ca="1">IF(U40&lt;&gt;0,U40/U$51,"")</f>
        <v/>
      </c>
      <c r="W40" s="3"/>
      <c r="X40" s="131" t="str" cm="1">
        <f t="array" aca="1" ref="X40" ca="1">IF(SUM(((F40:S40)-(F41:S41))*$F$145:$S$145)&lt;&gt;0,SUM(((F40:S40)-(F41:S41))*$F$145:$S$145),"")</f>
        <v/>
      </c>
      <c r="Y40"/>
      <c r="Z40"/>
      <c r="AA40"/>
      <c r="AB40" s="402"/>
      <c r="AC40" s="402"/>
      <c r="AD40" s="402"/>
      <c r="AH40" s="404"/>
    </row>
    <row r="41" spans="1:151" s="297" customFormat="1" ht="16" thickBot="1" x14ac:dyDescent="0.25">
      <c r="A41" s="3"/>
      <c r="B41" s="299"/>
      <c r="C41" s="18" t="s">
        <v>30</v>
      </c>
      <c r="D41" s="18"/>
      <c r="E41" s="18"/>
      <c r="F41" s="38">
        <f>SUMIF($E37:$E39,"R",F37:F39)</f>
        <v>0</v>
      </c>
      <c r="G41" s="37">
        <f ca="1">F41*G$131</f>
        <v>0</v>
      </c>
      <c r="H41" s="38">
        <f>SUMIF($E37:$E39,"R",H37:H39)</f>
        <v>0</v>
      </c>
      <c r="I41" s="37">
        <f ca="1">H41*I$131</f>
        <v>0</v>
      </c>
      <c r="J41" s="38">
        <f>SUMIF($E37:$E39,"R",J37:J39)</f>
        <v>0</v>
      </c>
      <c r="K41" s="37">
        <f ca="1">J41*K$131</f>
        <v>0</v>
      </c>
      <c r="L41" s="38">
        <f>SUMIF($E37:$E39,"R",L37:L39)</f>
        <v>0</v>
      </c>
      <c r="M41" s="37">
        <f ca="1">L41*M$131</f>
        <v>0</v>
      </c>
      <c r="N41" s="38">
        <f>SUMIF($E37:$E39,"R",N37:N39)</f>
        <v>0</v>
      </c>
      <c r="O41" s="37">
        <f ca="1">N41*O$131</f>
        <v>0</v>
      </c>
      <c r="P41" s="38">
        <f>SUMIF($E37:$E39,"R",P37:P39)</f>
        <v>0</v>
      </c>
      <c r="Q41" s="37">
        <f ca="1">P41*Q$131</f>
        <v>0</v>
      </c>
      <c r="R41" s="38">
        <f>SUMIF($E37:$E39,"R",R37:R39)</f>
        <v>0</v>
      </c>
      <c r="S41" s="37">
        <f ca="1">R41*S$131</f>
        <v>0</v>
      </c>
      <c r="T41" s="37"/>
      <c r="U41" s="37">
        <f ca="1">SUMIF($F$34:$S$34,$U$34,F41:S41)</f>
        <v>0</v>
      </c>
      <c r="V41" s="300" t="str">
        <f ca="1">IF(U41&lt;&gt;0,U41/U$51,"")</f>
        <v/>
      </c>
      <c r="W41" s="3"/>
      <c r="X41" s="32"/>
      <c r="Y41"/>
      <c r="Z41"/>
      <c r="AA41"/>
      <c r="AB41" s="402"/>
      <c r="AC41" s="402"/>
      <c r="AD41" s="402"/>
      <c r="AH41" s="404"/>
    </row>
    <row r="42" spans="1:151" s="297" customFormat="1" ht="15" x14ac:dyDescent="0.2">
      <c r="A42" s="3"/>
      <c r="B42" s="301" t="s">
        <v>31</v>
      </c>
      <c r="C42" s="270" t="s">
        <v>32</v>
      </c>
      <c r="D42" s="252"/>
      <c r="E42" s="239"/>
      <c r="F42" s="101"/>
      <c r="G42" s="101"/>
      <c r="H42" s="101"/>
      <c r="I42" s="101"/>
      <c r="J42" s="101"/>
      <c r="K42" s="101"/>
      <c r="L42" s="101"/>
      <c r="M42" s="101"/>
      <c r="N42" s="101"/>
      <c r="O42" s="101"/>
      <c r="P42" s="101"/>
      <c r="Q42" s="101"/>
      <c r="R42" s="101"/>
      <c r="S42" s="101"/>
      <c r="T42" s="361"/>
      <c r="U42" s="101"/>
      <c r="V42" s="294"/>
      <c r="W42" s="3"/>
      <c r="X42" s="130"/>
      <c r="Y42"/>
      <c r="Z42"/>
      <c r="AA42"/>
      <c r="AB42" s="402"/>
      <c r="AC42" s="402"/>
      <c r="AD42" s="402"/>
      <c r="AH42" s="404"/>
    </row>
    <row r="43" spans="1:151" s="297" customFormat="1" ht="14.25" customHeight="1" x14ac:dyDescent="0.2">
      <c r="A43" s="3"/>
      <c r="B43" s="302" t="str">
        <f>B$42&amp;"."&amp;ROW(B43)-ROW(B$42)</f>
        <v>B.1</v>
      </c>
      <c r="C43" s="189" t="s">
        <v>33</v>
      </c>
      <c r="D43" s="350"/>
      <c r="E43" s="347" t="s">
        <v>8</v>
      </c>
      <c r="F43" s="104"/>
      <c r="G43" s="101" t="str">
        <f t="shared" ref="G43:G48" si="2">IFERROR(IF(F43&lt;&gt;0,F43*G$131,""),"")</f>
        <v/>
      </c>
      <c r="H43" s="112"/>
      <c r="I43" s="101" t="str">
        <f t="shared" ref="I43:I48" si="3">IFERROR(IF(H43&lt;&gt;0,H43*I$131,""),"")</f>
        <v/>
      </c>
      <c r="J43" s="112"/>
      <c r="K43" s="101" t="str">
        <f t="shared" ref="K43:K48" si="4">IFERROR(IF(J43&lt;&gt;0,J43*K$131,""),"")</f>
        <v/>
      </c>
      <c r="L43" s="112"/>
      <c r="M43" s="101" t="str">
        <f t="shared" ref="M43:M48" si="5">IF(L43&lt;&gt;0,L43*M$131,"")</f>
        <v/>
      </c>
      <c r="N43" s="112"/>
      <c r="O43" s="101" t="str">
        <f t="shared" ref="O43:O48" si="6">IFERROR(IF(N43&lt;&gt;0,N43*O$131,""),"")</f>
        <v/>
      </c>
      <c r="P43" s="112"/>
      <c r="Q43" s="101" t="str">
        <f t="shared" ref="Q43:Q48" si="7">IFERROR(IF(P43&lt;&gt;0,P43*Q$131,""),"")</f>
        <v/>
      </c>
      <c r="R43" s="112"/>
      <c r="S43" s="101" t="str">
        <f t="shared" ref="S43:S48" si="8">IFERROR(IF(R43&lt;&gt;0,R43*S$131,""),"")</f>
        <v/>
      </c>
      <c r="T43" s="360"/>
      <c r="U43" s="101" t="str">
        <f t="shared" ref="U43:U48" si="9">IF(SUMIF($F$34:$S$34,$U$34,F43:S43)&lt;&gt;0,SUMIF($F$34:$S$34,$U$34,F43:S43),"")</f>
        <v/>
      </c>
      <c r="V43" s="296" t="str">
        <f t="shared" ref="V43:V48" si="10">IF(AND(U43&lt;&gt;0,U43&lt;&gt;""),U43/U$51,"")</f>
        <v/>
      </c>
      <c r="W43" s="3"/>
      <c r="X43" s="130" t="str">
        <f t="shared" ref="X43:X48" ca="1" si="11">IF(SUMPRODUCT(F43:S43,$F$145:$S$145)&lt;&gt;0,IF(E43&lt;&gt;"R",SUMPRODUCT(F43:S43,$F$145:$S$145),0),"")</f>
        <v/>
      </c>
      <c r="Y43"/>
      <c r="Z43"/>
      <c r="AA43"/>
      <c r="AB43" s="402"/>
      <c r="AC43" s="402"/>
      <c r="AD43" s="402"/>
      <c r="AH43" s="404"/>
    </row>
    <row r="44" spans="1:151" s="297" customFormat="1" ht="14.25" customHeight="1" x14ac:dyDescent="0.2">
      <c r="A44" s="3"/>
      <c r="B44" s="302" t="str">
        <f t="shared" ref="B44:B48" si="12">B$42&amp;"."&amp;ROW(B44)-ROW(B$42)</f>
        <v>B.2</v>
      </c>
      <c r="C44" s="189" t="s">
        <v>34</v>
      </c>
      <c r="D44" s="350"/>
      <c r="E44" s="347" t="s">
        <v>8</v>
      </c>
      <c r="F44" s="104" t="s">
        <v>8</v>
      </c>
      <c r="G44" s="101" t="str">
        <f t="shared" ca="1" si="2"/>
        <v/>
      </c>
      <c r="H44" s="112"/>
      <c r="I44" s="101" t="str">
        <f t="shared" si="3"/>
        <v/>
      </c>
      <c r="J44" s="112"/>
      <c r="K44" s="101" t="str">
        <f t="shared" si="4"/>
        <v/>
      </c>
      <c r="L44" s="112"/>
      <c r="M44" s="101" t="str">
        <f t="shared" si="5"/>
        <v/>
      </c>
      <c r="N44" s="112"/>
      <c r="O44" s="101" t="str">
        <f t="shared" si="6"/>
        <v/>
      </c>
      <c r="P44" s="112"/>
      <c r="Q44" s="101" t="str">
        <f t="shared" si="7"/>
        <v/>
      </c>
      <c r="R44" s="112"/>
      <c r="S44" s="101" t="str">
        <f t="shared" si="8"/>
        <v/>
      </c>
      <c r="T44" s="360"/>
      <c r="U44" s="101" t="str">
        <f t="shared" ca="1" si="9"/>
        <v/>
      </c>
      <c r="V44" s="296" t="str">
        <f t="shared" ca="1" si="10"/>
        <v/>
      </c>
      <c r="W44" s="3"/>
      <c r="X44" s="130" t="str">
        <f t="shared" ca="1" si="11"/>
        <v/>
      </c>
      <c r="Y44"/>
      <c r="Z44"/>
      <c r="AA44"/>
      <c r="AB44" s="402"/>
      <c r="AC44" s="402"/>
      <c r="AD44" s="402"/>
      <c r="AH44" s="404"/>
    </row>
    <row r="45" spans="1:151" s="297" customFormat="1" ht="14.25" customHeight="1" x14ac:dyDescent="0.2">
      <c r="A45" s="3"/>
      <c r="B45" s="302" t="str">
        <f t="shared" si="12"/>
        <v>B.3</v>
      </c>
      <c r="C45" s="189" t="s">
        <v>35</v>
      </c>
      <c r="D45" s="350"/>
      <c r="E45" s="347" t="s">
        <v>8</v>
      </c>
      <c r="F45" s="104" t="s">
        <v>8</v>
      </c>
      <c r="G45" s="101" t="str">
        <f t="shared" ca="1" si="2"/>
        <v/>
      </c>
      <c r="H45" s="112"/>
      <c r="I45" s="101" t="str">
        <f t="shared" si="3"/>
        <v/>
      </c>
      <c r="J45" s="112"/>
      <c r="K45" s="101" t="str">
        <f t="shared" si="4"/>
        <v/>
      </c>
      <c r="L45" s="112"/>
      <c r="M45" s="101" t="str">
        <f t="shared" si="5"/>
        <v/>
      </c>
      <c r="N45" s="112"/>
      <c r="O45" s="101" t="str">
        <f t="shared" si="6"/>
        <v/>
      </c>
      <c r="P45" s="112"/>
      <c r="Q45" s="101" t="str">
        <f t="shared" si="7"/>
        <v/>
      </c>
      <c r="R45" s="112"/>
      <c r="S45" s="101" t="str">
        <f t="shared" si="8"/>
        <v/>
      </c>
      <c r="T45" s="360"/>
      <c r="U45" s="101" t="str">
        <f t="shared" ca="1" si="9"/>
        <v/>
      </c>
      <c r="V45" s="296" t="str">
        <f t="shared" ca="1" si="10"/>
        <v/>
      </c>
      <c r="W45" s="3"/>
      <c r="X45" s="130" t="str">
        <f t="shared" ca="1" si="11"/>
        <v/>
      </c>
      <c r="Y45"/>
      <c r="Z45"/>
      <c r="AA45"/>
      <c r="AB45" s="402"/>
      <c r="AC45" s="402"/>
      <c r="AD45" s="402"/>
      <c r="AH45" s="404"/>
    </row>
    <row r="46" spans="1:151" s="297" customFormat="1" ht="14.25" customHeight="1" x14ac:dyDescent="0.2">
      <c r="A46" s="3"/>
      <c r="B46" s="303" t="str">
        <f t="shared" si="12"/>
        <v>B.4</v>
      </c>
      <c r="C46" s="190" t="s">
        <v>36</v>
      </c>
      <c r="D46" s="350"/>
      <c r="E46" s="347" t="s">
        <v>8</v>
      </c>
      <c r="F46" s="104" t="s">
        <v>8</v>
      </c>
      <c r="G46" s="101" t="str">
        <f t="shared" ca="1" si="2"/>
        <v/>
      </c>
      <c r="H46" s="241"/>
      <c r="I46" s="101" t="str">
        <f t="shared" si="3"/>
        <v/>
      </c>
      <c r="J46" s="241"/>
      <c r="K46" s="101" t="str">
        <f t="shared" si="4"/>
        <v/>
      </c>
      <c r="L46" s="241"/>
      <c r="M46" s="101" t="str">
        <f t="shared" si="5"/>
        <v/>
      </c>
      <c r="N46" s="241"/>
      <c r="O46" s="101" t="str">
        <f t="shared" si="6"/>
        <v/>
      </c>
      <c r="P46" s="241"/>
      <c r="Q46" s="101" t="str">
        <f t="shared" si="7"/>
        <v/>
      </c>
      <c r="R46" s="241"/>
      <c r="S46" s="101" t="str">
        <f t="shared" si="8"/>
        <v/>
      </c>
      <c r="T46" s="360"/>
      <c r="U46" s="101" t="str">
        <f t="shared" ca="1" si="9"/>
        <v/>
      </c>
      <c r="V46" s="296" t="str">
        <f t="shared" ca="1" si="10"/>
        <v/>
      </c>
      <c r="W46" s="3"/>
      <c r="X46" s="130" t="str">
        <f t="shared" ca="1" si="11"/>
        <v/>
      </c>
      <c r="Y46"/>
      <c r="Z46"/>
      <c r="AA46"/>
      <c r="AB46" s="402"/>
      <c r="AC46" s="402"/>
      <c r="AD46" s="402"/>
      <c r="AH46" s="404"/>
    </row>
    <row r="47" spans="1:151" s="297" customFormat="1" ht="15" x14ac:dyDescent="0.2">
      <c r="A47" s="3"/>
      <c r="B47" s="303" t="str">
        <f t="shared" si="12"/>
        <v>B.5</v>
      </c>
      <c r="C47" s="190" t="s">
        <v>37</v>
      </c>
      <c r="D47" s="350"/>
      <c r="E47" s="347" t="s">
        <v>8</v>
      </c>
      <c r="F47" s="104" t="s">
        <v>8</v>
      </c>
      <c r="G47" s="101" t="str">
        <f t="shared" ca="1" si="2"/>
        <v/>
      </c>
      <c r="H47" s="241"/>
      <c r="I47" s="101" t="str">
        <f t="shared" si="3"/>
        <v/>
      </c>
      <c r="J47" s="241"/>
      <c r="K47" s="101" t="str">
        <f t="shared" si="4"/>
        <v/>
      </c>
      <c r="L47" s="241"/>
      <c r="M47" s="101" t="str">
        <f t="shared" si="5"/>
        <v/>
      </c>
      <c r="N47" s="241"/>
      <c r="O47" s="101" t="str">
        <f t="shared" si="6"/>
        <v/>
      </c>
      <c r="P47" s="241"/>
      <c r="Q47" s="101" t="str">
        <f t="shared" si="7"/>
        <v/>
      </c>
      <c r="R47" s="241"/>
      <c r="S47" s="101" t="str">
        <f t="shared" si="8"/>
        <v/>
      </c>
      <c r="T47" s="360"/>
      <c r="U47" s="101" t="str">
        <f t="shared" ca="1" si="9"/>
        <v/>
      </c>
      <c r="V47" s="296" t="str">
        <f t="shared" ca="1" si="10"/>
        <v/>
      </c>
      <c r="W47" s="3"/>
      <c r="X47" s="130" t="str">
        <f t="shared" ca="1" si="11"/>
        <v/>
      </c>
      <c r="Y47"/>
      <c r="Z47"/>
      <c r="AA47"/>
      <c r="AB47" s="402"/>
      <c r="AC47" s="402"/>
      <c r="AD47" s="402"/>
      <c r="AH47" s="404"/>
    </row>
    <row r="48" spans="1:151" s="297" customFormat="1" ht="16" thickBot="1" x14ac:dyDescent="0.25">
      <c r="A48" s="3"/>
      <c r="B48" s="302" t="str">
        <f t="shared" si="12"/>
        <v>B.6</v>
      </c>
      <c r="C48" s="189" t="s">
        <v>38</v>
      </c>
      <c r="D48" s="351"/>
      <c r="E48" s="347" t="s">
        <v>8</v>
      </c>
      <c r="F48" s="104" t="s">
        <v>8</v>
      </c>
      <c r="G48" s="101" t="str">
        <f t="shared" ca="1" si="2"/>
        <v/>
      </c>
      <c r="H48" s="112"/>
      <c r="I48" s="101" t="str">
        <f t="shared" si="3"/>
        <v/>
      </c>
      <c r="J48" s="112"/>
      <c r="K48" s="101" t="str">
        <f t="shared" si="4"/>
        <v/>
      </c>
      <c r="L48" s="112"/>
      <c r="M48" s="101" t="str">
        <f t="shared" si="5"/>
        <v/>
      </c>
      <c r="N48" s="112"/>
      <c r="O48" s="101" t="str">
        <f t="shared" si="6"/>
        <v/>
      </c>
      <c r="P48" s="112"/>
      <c r="Q48" s="101" t="str">
        <f t="shared" si="7"/>
        <v/>
      </c>
      <c r="R48" s="112"/>
      <c r="S48" s="101" t="str">
        <f t="shared" si="8"/>
        <v/>
      </c>
      <c r="T48" s="360"/>
      <c r="U48" s="101" t="str">
        <f t="shared" ca="1" si="9"/>
        <v/>
      </c>
      <c r="V48" s="296" t="str">
        <f t="shared" ca="1" si="10"/>
        <v/>
      </c>
      <c r="W48" s="3"/>
      <c r="X48" s="130" t="str">
        <f t="shared" ca="1" si="11"/>
        <v/>
      </c>
      <c r="Y48"/>
      <c r="Z48"/>
      <c r="AA48"/>
      <c r="AB48" s="402"/>
      <c r="AC48" s="402"/>
      <c r="AD48" s="402"/>
      <c r="AH48" s="404"/>
    </row>
    <row r="49" spans="1:34" s="297" customFormat="1" ht="15" x14ac:dyDescent="0.2">
      <c r="A49" s="3"/>
      <c r="B49" s="484" t="s">
        <v>39</v>
      </c>
      <c r="C49" s="485"/>
      <c r="D49" s="19"/>
      <c r="E49" s="228"/>
      <c r="F49" s="16">
        <f t="shared" ref="F49:S49" si="13">SUM(F43:F48)</f>
        <v>0</v>
      </c>
      <c r="G49" s="35">
        <f t="shared" ca="1" si="13"/>
        <v>0</v>
      </c>
      <c r="H49" s="36">
        <f t="shared" si="13"/>
        <v>0</v>
      </c>
      <c r="I49" s="35">
        <f t="shared" si="13"/>
        <v>0</v>
      </c>
      <c r="J49" s="36">
        <f t="shared" si="13"/>
        <v>0</v>
      </c>
      <c r="K49" s="35">
        <f t="shared" si="13"/>
        <v>0</v>
      </c>
      <c r="L49" s="36">
        <f t="shared" si="13"/>
        <v>0</v>
      </c>
      <c r="M49" s="35">
        <f t="shared" si="13"/>
        <v>0</v>
      </c>
      <c r="N49" s="36">
        <f t="shared" si="13"/>
        <v>0</v>
      </c>
      <c r="O49" s="35">
        <f t="shared" si="13"/>
        <v>0</v>
      </c>
      <c r="P49" s="36">
        <f t="shared" si="13"/>
        <v>0</v>
      </c>
      <c r="Q49" s="35">
        <f t="shared" si="13"/>
        <v>0</v>
      </c>
      <c r="R49" s="36">
        <f t="shared" si="13"/>
        <v>0</v>
      </c>
      <c r="S49" s="35">
        <f t="shared" si="13"/>
        <v>0</v>
      </c>
      <c r="T49" s="35"/>
      <c r="U49" s="35">
        <f ca="1">SUM(U43:U48)</f>
        <v>0</v>
      </c>
      <c r="V49" s="298" t="str">
        <f ca="1">IF(U49&lt;&gt;0,U49/U$51,"")</f>
        <v/>
      </c>
      <c r="W49" s="3"/>
      <c r="X49" s="220" cm="1">
        <f t="array" aca="1" ref="X49" ca="1">SUM(((F49:S49)-(F50:S50))*$F$145:$S$145)</f>
        <v>0</v>
      </c>
      <c r="Y49"/>
      <c r="Z49"/>
      <c r="AA49"/>
      <c r="AB49" s="402"/>
      <c r="AC49" s="402"/>
      <c r="AD49" s="402"/>
      <c r="AH49" s="404"/>
    </row>
    <row r="50" spans="1:34" s="297" customFormat="1" ht="16" thickBot="1" x14ac:dyDescent="0.25">
      <c r="A50" s="3"/>
      <c r="B50" s="304"/>
      <c r="C50" s="305" t="s">
        <v>30</v>
      </c>
      <c r="D50" s="305"/>
      <c r="E50" s="305"/>
      <c r="F50" s="38">
        <f>SUMIF($E43:$E48,"R",F43:F48)</f>
        <v>0</v>
      </c>
      <c r="G50" s="37">
        <f ca="1">F50*G$131</f>
        <v>0</v>
      </c>
      <c r="H50" s="38">
        <f>SUMIF($E43:$E48,"R",H43:H48)</f>
        <v>0</v>
      </c>
      <c r="I50" s="37">
        <f ca="1">H50*I$131</f>
        <v>0</v>
      </c>
      <c r="J50" s="38">
        <f>SUMIF($E43:$E48,"R",J43:J48)</f>
        <v>0</v>
      </c>
      <c r="K50" s="37">
        <f ca="1">J50*K$131</f>
        <v>0</v>
      </c>
      <c r="L50" s="38">
        <f>SUMIF($E43:$E48,"R",L43:L48)</f>
        <v>0</v>
      </c>
      <c r="M50" s="37">
        <f ca="1">L50*M$131</f>
        <v>0</v>
      </c>
      <c r="N50" s="38">
        <f>SUMIF($E43:$E48,"R",N43:N48)</f>
        <v>0</v>
      </c>
      <c r="O50" s="37">
        <f ca="1">N50*O$131</f>
        <v>0</v>
      </c>
      <c r="P50" s="38">
        <f>SUMIF($E43:$E48,"R",P43:P48)</f>
        <v>0</v>
      </c>
      <c r="Q50" s="37">
        <f ca="1">P50*Q$131</f>
        <v>0</v>
      </c>
      <c r="R50" s="38">
        <f>SUMIF($E43:$E48,"R",R43:R48)</f>
        <v>0</v>
      </c>
      <c r="S50" s="37">
        <f ca="1">R50*S$131</f>
        <v>0</v>
      </c>
      <c r="T50" s="39"/>
      <c r="U50" s="37">
        <f ca="1">SUMIF($F$34:$S$34,$U$34,F50:S50)</f>
        <v>0</v>
      </c>
      <c r="V50" s="300" t="str">
        <f ca="1">IF(U50&lt;&gt;0,U50/U$51,"")</f>
        <v/>
      </c>
      <c r="W50" s="3"/>
      <c r="X50" s="32"/>
      <c r="Y50"/>
      <c r="Z50"/>
      <c r="AA50"/>
      <c r="AB50" s="402"/>
      <c r="AC50" s="402"/>
      <c r="AD50" s="402"/>
      <c r="AH50" s="404"/>
    </row>
    <row r="51" spans="1:34" s="297" customFormat="1" ht="15" x14ac:dyDescent="0.2">
      <c r="A51" s="3"/>
      <c r="B51" s="488" t="s">
        <v>40</v>
      </c>
      <c r="C51" s="489"/>
      <c r="D51" s="342"/>
      <c r="E51" s="230"/>
      <c r="F51" s="17">
        <f t="shared" ref="F51:S51" si="14">F49+F40</f>
        <v>0</v>
      </c>
      <c r="G51" s="40">
        <f t="shared" ca="1" si="14"/>
        <v>0</v>
      </c>
      <c r="H51" s="41">
        <f t="shared" si="14"/>
        <v>0</v>
      </c>
      <c r="I51" s="40">
        <f t="shared" si="14"/>
        <v>0</v>
      </c>
      <c r="J51" s="41">
        <f t="shared" si="14"/>
        <v>0</v>
      </c>
      <c r="K51" s="40">
        <f t="shared" si="14"/>
        <v>0</v>
      </c>
      <c r="L51" s="41">
        <f t="shared" si="14"/>
        <v>0</v>
      </c>
      <c r="M51" s="40">
        <f t="shared" si="14"/>
        <v>0</v>
      </c>
      <c r="N51" s="41">
        <f t="shared" si="14"/>
        <v>0</v>
      </c>
      <c r="O51" s="40">
        <f t="shared" si="14"/>
        <v>0</v>
      </c>
      <c r="P51" s="41">
        <f t="shared" si="14"/>
        <v>0</v>
      </c>
      <c r="Q51" s="40">
        <f t="shared" si="14"/>
        <v>0</v>
      </c>
      <c r="R51" s="41">
        <f t="shared" si="14"/>
        <v>0</v>
      </c>
      <c r="S51" s="40">
        <f t="shared" si="14"/>
        <v>0</v>
      </c>
      <c r="T51" s="40"/>
      <c r="U51" s="40">
        <f ca="1">U49+U40</f>
        <v>0</v>
      </c>
      <c r="V51" s="298" t="str">
        <f ca="1">IF(U51&lt;&gt;0,U51/U$51,"")</f>
        <v/>
      </c>
      <c r="W51" s="3"/>
      <c r="X51" s="220" cm="1">
        <f t="array" aca="1" ref="X51" ca="1">SUM(((F51:S51)-(F52:S52))*$F$145:$S$145)</f>
        <v>0</v>
      </c>
      <c r="Y51"/>
      <c r="Z51"/>
      <c r="AA51"/>
      <c r="AB51" s="402"/>
      <c r="AC51" s="402"/>
      <c r="AD51" s="402"/>
      <c r="AH51" s="404"/>
    </row>
    <row r="52" spans="1:34" s="297" customFormat="1" ht="16" thickBot="1" x14ac:dyDescent="0.25">
      <c r="A52" s="3"/>
      <c r="B52" s="306"/>
      <c r="C52" s="18" t="s">
        <v>41</v>
      </c>
      <c r="D52" s="18"/>
      <c r="E52" s="18"/>
      <c r="F52" s="2">
        <f>F50+F41</f>
        <v>0</v>
      </c>
      <c r="G52" s="37">
        <f ca="1">F52*G$131</f>
        <v>0</v>
      </c>
      <c r="H52" s="38">
        <f>H50+H41</f>
        <v>0</v>
      </c>
      <c r="I52" s="37">
        <f ca="1">H52*I$131</f>
        <v>0</v>
      </c>
      <c r="J52" s="38">
        <f>J50+J41</f>
        <v>0</v>
      </c>
      <c r="K52" s="37">
        <f ca="1">J52*K$131</f>
        <v>0</v>
      </c>
      <c r="L52" s="38">
        <f>L50+L41</f>
        <v>0</v>
      </c>
      <c r="M52" s="37">
        <f ca="1">L52*M$131</f>
        <v>0</v>
      </c>
      <c r="N52" s="38">
        <f>N50+N41</f>
        <v>0</v>
      </c>
      <c r="O52" s="37">
        <f ca="1">N52*O$131</f>
        <v>0</v>
      </c>
      <c r="P52" s="38">
        <f>P50+P41</f>
        <v>0</v>
      </c>
      <c r="Q52" s="37">
        <f ca="1">P52*Q$131</f>
        <v>0</v>
      </c>
      <c r="R52" s="38">
        <f>R50+R41</f>
        <v>0</v>
      </c>
      <c r="S52" s="37">
        <f ca="1">R52*S$131</f>
        <v>0</v>
      </c>
      <c r="T52" s="37"/>
      <c r="U52" s="37">
        <f ca="1">U50+U41</f>
        <v>0</v>
      </c>
      <c r="V52" s="300" t="str">
        <f ca="1">IF(U52&lt;&gt;0,U52/U$51,"")</f>
        <v/>
      </c>
      <c r="W52" s="3"/>
      <c r="X52" s="32"/>
      <c r="Y52"/>
      <c r="Z52"/>
      <c r="AA52"/>
      <c r="AB52" s="402"/>
      <c r="AC52" s="402"/>
      <c r="AD52" s="402"/>
      <c r="AH52" s="404"/>
    </row>
    <row r="53" spans="1:34" s="297" customFormat="1" ht="15" x14ac:dyDescent="0.2">
      <c r="A53" s="3"/>
      <c r="B53" s="301" t="s">
        <v>42</v>
      </c>
      <c r="C53" s="270" t="s">
        <v>43</v>
      </c>
      <c r="D53" s="252"/>
      <c r="E53" s="239"/>
      <c r="F53" s="101"/>
      <c r="G53" s="101"/>
      <c r="H53" s="101"/>
      <c r="I53" s="101"/>
      <c r="J53" s="101"/>
      <c r="K53" s="101"/>
      <c r="L53" s="101"/>
      <c r="M53" s="101"/>
      <c r="N53" s="101"/>
      <c r="O53" s="101"/>
      <c r="P53" s="101"/>
      <c r="Q53" s="101"/>
      <c r="R53" s="101"/>
      <c r="S53" s="101"/>
      <c r="T53" s="361"/>
      <c r="U53" s="101"/>
      <c r="V53" s="294"/>
      <c r="W53" s="3"/>
      <c r="X53" s="130"/>
      <c r="Y53" s="3"/>
      <c r="Z53" s="435" t="str">
        <f>"N.B. anche per le emissioni i valori di queste righe vengono sottratti da ST1 (riga "&amp;ROW(X51)&amp;") per calcolare ST2 (riga "&amp;ROW(X68)&amp;")"</f>
        <v>N.B. anche per le emissioni i valori di queste righe vengono sottratti da ST1 (riga 51) per calcolare ST2 (riga 68)</v>
      </c>
      <c r="AA53"/>
      <c r="AB53" s="402"/>
      <c r="AC53" s="402"/>
      <c r="AD53" s="402"/>
      <c r="AH53" s="404"/>
    </row>
    <row r="54" spans="1:34" s="297" customFormat="1" ht="15" x14ac:dyDescent="0.2">
      <c r="A54" s="3"/>
      <c r="B54" s="307" t="str">
        <f>B$53&amp;"."&amp;ROW(B54)-ROW(B$53)</f>
        <v>C.1</v>
      </c>
      <c r="C54" s="192" t="s">
        <v>44</v>
      </c>
      <c r="D54" s="350"/>
      <c r="E54" s="347" t="s">
        <v>8</v>
      </c>
      <c r="F54" s="104" t="s">
        <v>8</v>
      </c>
      <c r="G54" s="101" t="str">
        <f ca="1">IFERROR(IF(F54&lt;&gt;0,F54*G$131,""),"")</f>
        <v/>
      </c>
      <c r="H54" s="106"/>
      <c r="I54" s="101" t="str">
        <f>IFERROR(IF(H54&lt;&gt;0,H54*I$131,""),"")</f>
        <v/>
      </c>
      <c r="J54" s="106"/>
      <c r="K54" s="101" t="str">
        <f>IFERROR(IF(J54&lt;&gt;0,J54*K$131,""),"")</f>
        <v/>
      </c>
      <c r="L54" s="106"/>
      <c r="M54" s="101" t="str">
        <f>IFERROR(IF(L54&lt;&gt;0,L54*M$131,""),"")</f>
        <v/>
      </c>
      <c r="N54" s="106"/>
      <c r="O54" s="101" t="str">
        <f>IFERROR(IF(N54&lt;&gt;0,N54*O$131,""),"")</f>
        <v/>
      </c>
      <c r="P54" s="106"/>
      <c r="Q54" s="101" t="str">
        <f>IFERROR(IF(P54&lt;&gt;0,P54*Q$131,""),"")</f>
        <v/>
      </c>
      <c r="R54" s="106"/>
      <c r="S54" s="101" t="str">
        <f>IFERROR(IF(R54&lt;&gt;0,R54*S$131,""),"")</f>
        <v/>
      </c>
      <c r="T54" s="360"/>
      <c r="U54" s="101" t="str">
        <f ca="1">IF(SUMIF($F$34:$S$34,$U$34,F54:S54)&lt;&gt;0,SUMIF($F$34:$S$34,$U$34,F54:S54),"")</f>
        <v/>
      </c>
      <c r="V54" s="296" t="str">
        <f ca="1">IF(AND(U54&lt;&gt;0,U54&lt;&gt;""),U54/U$51,"")</f>
        <v/>
      </c>
      <c r="W54" s="3"/>
      <c r="X54" s="130" t="str">
        <f ca="1">IF(SUMPRODUCT(F54:S54,$F$145:$S$145)&lt;&gt;0,IF(E54&lt;&gt;"R",SUMPRODUCT(F54:S54,$F$145:$S$145),0),"")</f>
        <v/>
      </c>
      <c r="Y54" s="3"/>
      <c r="Z54" s="436"/>
      <c r="AA54"/>
      <c r="AB54" s="402"/>
      <c r="AC54" s="402"/>
      <c r="AD54" s="402"/>
      <c r="AH54" s="404"/>
    </row>
    <row r="55" spans="1:34" s="297" customFormat="1" ht="16" thickBot="1" x14ac:dyDescent="0.25">
      <c r="A55" s="3"/>
      <c r="B55" s="307" t="str">
        <f>B$53&amp;"."&amp;ROW(B55)-ROW(B$53)</f>
        <v>C.2</v>
      </c>
      <c r="C55" s="192" t="s">
        <v>45</v>
      </c>
      <c r="D55" s="351"/>
      <c r="E55" s="347" t="s">
        <v>8</v>
      </c>
      <c r="F55" s="104" t="s">
        <v>8</v>
      </c>
      <c r="G55" s="101" t="str">
        <f ca="1">IFERROR(IF(F55&lt;&gt;0,F55*G$131,""),"")</f>
        <v/>
      </c>
      <c r="H55" s="106"/>
      <c r="I55" s="101" t="str">
        <f>IFERROR(IF(H55&lt;&gt;0,H55*I$131,""),"")</f>
        <v/>
      </c>
      <c r="J55" s="106"/>
      <c r="K55" s="101" t="str">
        <f>IFERROR(IF(J55&lt;&gt;0,J55*K$131,""),"")</f>
        <v/>
      </c>
      <c r="L55" s="106"/>
      <c r="M55" s="101" t="str">
        <f>IFERROR(IF(L55&lt;&gt;0,L55*M$131,""),"")</f>
        <v/>
      </c>
      <c r="N55" s="106"/>
      <c r="O55" s="101" t="str">
        <f>IFERROR(IF(N55&lt;&gt;0,N55*O$131,""),"")</f>
        <v/>
      </c>
      <c r="P55" s="106"/>
      <c r="Q55" s="101" t="str">
        <f>IFERROR(IF(P55&lt;&gt;0,P55*Q$131,""),"")</f>
        <v/>
      </c>
      <c r="R55" s="106"/>
      <c r="S55" s="101" t="str">
        <f>IFERROR(IF(R55&lt;&gt;0,R55*S$131,""),"")</f>
        <v/>
      </c>
      <c r="T55" s="362"/>
      <c r="U55" s="101" t="str">
        <f ca="1">IF(SUMIF($F$34:$S$34,$U$34,F55:S55)&lt;&gt;0,SUMIF($F$34:$S$34,$U$34,F55:S55),"")</f>
        <v/>
      </c>
      <c r="V55" s="296" t="str">
        <f ca="1">IF(AND(U55&lt;&gt;0,U55&lt;&gt;""),U55/U$51,"")</f>
        <v/>
      </c>
      <c r="W55" s="3"/>
      <c r="X55" s="130" t="str">
        <f ca="1">IF(SUMPRODUCT(F55:S55,$F$145:$S$145)&lt;&gt;0,IF(E55&lt;&gt;"R",SUMPRODUCT(F55:S55,$F$145:$S$145),0),"")</f>
        <v/>
      </c>
      <c r="Y55" s="3"/>
      <c r="Z55" s="436"/>
      <c r="AA55"/>
      <c r="AB55" s="402"/>
      <c r="AC55" s="402"/>
      <c r="AD55" s="402"/>
      <c r="AH55" s="404"/>
    </row>
    <row r="56" spans="1:34" s="297" customFormat="1" ht="16" x14ac:dyDescent="0.2">
      <c r="A56" s="3"/>
      <c r="B56" s="308"/>
      <c r="C56" s="19" t="s">
        <v>46</v>
      </c>
      <c r="D56" s="19"/>
      <c r="E56" s="19"/>
      <c r="F56" s="16">
        <f>SUM(F54:F55)</f>
        <v>0</v>
      </c>
      <c r="G56" s="35">
        <f t="shared" ref="G56:S56" ca="1" si="15">SUM(G54:G55)</f>
        <v>0</v>
      </c>
      <c r="H56" s="36">
        <f t="shared" si="15"/>
        <v>0</v>
      </c>
      <c r="I56" s="35">
        <f t="shared" si="15"/>
        <v>0</v>
      </c>
      <c r="J56" s="36">
        <f t="shared" si="15"/>
        <v>0</v>
      </c>
      <c r="K56" s="35">
        <f t="shared" si="15"/>
        <v>0</v>
      </c>
      <c r="L56" s="36">
        <f t="shared" si="15"/>
        <v>0</v>
      </c>
      <c r="M56" s="35">
        <f t="shared" si="15"/>
        <v>0</v>
      </c>
      <c r="N56" s="36">
        <f t="shared" si="15"/>
        <v>0</v>
      </c>
      <c r="O56" s="35">
        <f t="shared" si="15"/>
        <v>0</v>
      </c>
      <c r="P56" s="36">
        <f t="shared" si="15"/>
        <v>0</v>
      </c>
      <c r="Q56" s="35">
        <f t="shared" si="15"/>
        <v>0</v>
      </c>
      <c r="R56" s="36">
        <f t="shared" si="15"/>
        <v>0</v>
      </c>
      <c r="S56" s="35">
        <f t="shared" si="15"/>
        <v>0</v>
      </c>
      <c r="T56" s="35"/>
      <c r="U56" s="35">
        <f ca="1">SUM(U54:U55)</f>
        <v>0</v>
      </c>
      <c r="V56" s="298" t="str">
        <f ca="1">IF(U56&lt;&gt;0,U56/U$51,"")</f>
        <v/>
      </c>
      <c r="W56" s="3"/>
      <c r="X56" s="220" cm="1">
        <f t="array" aca="1" ref="X56" ca="1">SUM(((F56:S56)-(F57:S57))*$F$145:$S$145)</f>
        <v>0</v>
      </c>
      <c r="Y56" s="3"/>
      <c r="Z56" s="436"/>
      <c r="AA56"/>
      <c r="AB56" s="402"/>
      <c r="AC56" s="402"/>
      <c r="AD56" s="402"/>
      <c r="AH56" s="404"/>
    </row>
    <row r="57" spans="1:34" s="297" customFormat="1" ht="16" thickBot="1" x14ac:dyDescent="0.25">
      <c r="A57" s="3"/>
      <c r="B57" s="306"/>
      <c r="C57" s="18" t="s">
        <v>30</v>
      </c>
      <c r="D57" s="18"/>
      <c r="E57" s="18"/>
      <c r="F57" s="38">
        <f>SUMIF($E54:$E55,"R",F54:F55)</f>
        <v>0</v>
      </c>
      <c r="G57" s="37">
        <f ca="1">F57*G$131</f>
        <v>0</v>
      </c>
      <c r="H57" s="38">
        <f>SUMIF($E54:$E55,"R",H54:H55)</f>
        <v>0</v>
      </c>
      <c r="I57" s="37">
        <f ca="1">H57*I$131</f>
        <v>0</v>
      </c>
      <c r="J57" s="38">
        <f>SUMIF($E54:$E55,"R",J54:J55)</f>
        <v>0</v>
      </c>
      <c r="K57" s="37">
        <f ca="1">J57*K$131</f>
        <v>0</v>
      </c>
      <c r="L57" s="38">
        <f>SUMIF($E54:$E55,"R",L54:L55)</f>
        <v>0</v>
      </c>
      <c r="M57" s="37">
        <f ca="1">L57*M$131</f>
        <v>0</v>
      </c>
      <c r="N57" s="38">
        <f>SUMIF($E54:$E55,"R",N54:N55)</f>
        <v>0</v>
      </c>
      <c r="O57" s="37">
        <f ca="1">N57*O$131</f>
        <v>0</v>
      </c>
      <c r="P57" s="38">
        <f>SUMIF($E54:$E55,"R",P54:P55)</f>
        <v>0</v>
      </c>
      <c r="Q57" s="37">
        <f ca="1">P57*Q$131</f>
        <v>0</v>
      </c>
      <c r="R57" s="38">
        <f>SUMIF($E54:$E55,"R",R54:R55)</f>
        <v>0</v>
      </c>
      <c r="S57" s="37">
        <f ca="1">R57*S$131</f>
        <v>0</v>
      </c>
      <c r="T57" s="37"/>
      <c r="U57" s="37">
        <f ca="1">SUMIF($F$34:$S$34,$U$34,F57:S57)</f>
        <v>0</v>
      </c>
      <c r="V57" s="300" t="str">
        <f ca="1">IF(U57&lt;&gt;0,U57/U$51,"")</f>
        <v/>
      </c>
      <c r="W57" s="3"/>
      <c r="X57" s="32"/>
      <c r="Y57" s="3"/>
      <c r="Z57" s="436"/>
      <c r="AA57"/>
      <c r="AB57" s="402"/>
      <c r="AC57" s="402"/>
      <c r="AD57" s="402"/>
      <c r="AH57" s="404"/>
    </row>
    <row r="58" spans="1:34" s="297" customFormat="1" ht="15" x14ac:dyDescent="0.2">
      <c r="A58" s="3"/>
      <c r="B58" s="301" t="s">
        <v>47</v>
      </c>
      <c r="C58" s="252" t="s">
        <v>48</v>
      </c>
      <c r="D58" s="252"/>
      <c r="E58" s="239"/>
      <c r="F58" s="101"/>
      <c r="G58" s="101"/>
      <c r="H58" s="101"/>
      <c r="I58" s="101"/>
      <c r="J58" s="101"/>
      <c r="K58" s="101"/>
      <c r="L58" s="101"/>
      <c r="M58" s="101"/>
      <c r="N58" s="101"/>
      <c r="O58" s="101"/>
      <c r="P58" s="101"/>
      <c r="Q58" s="101"/>
      <c r="R58" s="101"/>
      <c r="S58" s="101"/>
      <c r="T58" s="361"/>
      <c r="U58" s="101"/>
      <c r="V58" s="294"/>
      <c r="W58" s="3"/>
      <c r="X58" s="130"/>
      <c r="Y58" s="3"/>
      <c r="Z58" s="436"/>
      <c r="AA58"/>
      <c r="AB58" s="402"/>
      <c r="AC58" s="402"/>
      <c r="AD58" s="402"/>
      <c r="AH58" s="404"/>
    </row>
    <row r="59" spans="1:34" s="297" customFormat="1" ht="15" x14ac:dyDescent="0.2">
      <c r="A59" s="3"/>
      <c r="B59" s="307" t="str">
        <f>B$58&amp;"."&amp;ROW(B59)-ROW(B$58)</f>
        <v>D.1</v>
      </c>
      <c r="C59" s="192" t="s">
        <v>49</v>
      </c>
      <c r="D59" s="350"/>
      <c r="E59" s="347" t="s">
        <v>8</v>
      </c>
      <c r="F59" s="104" t="s">
        <v>8</v>
      </c>
      <c r="G59" s="101" t="str">
        <f ca="1">IFERROR(IF(F59&lt;&gt;0,F59*G$131,""),"")</f>
        <v/>
      </c>
      <c r="H59" s="106"/>
      <c r="I59" s="101" t="str">
        <f>IFERROR(IF(H59&lt;&gt;0,H59*I$131,""),"")</f>
        <v/>
      </c>
      <c r="J59" s="106"/>
      <c r="K59" s="101" t="str">
        <f>IFERROR(IF(J59&lt;&gt;0,J59*K$131,""),"")</f>
        <v/>
      </c>
      <c r="L59" s="106"/>
      <c r="M59" s="101" t="str">
        <f>IFERROR(IF(L59&lt;&gt;0,L59*M$131,""),"")</f>
        <v/>
      </c>
      <c r="N59" s="106"/>
      <c r="O59" s="101" t="str">
        <f>IF(N59&lt;&gt;0,N59*O$131,"")</f>
        <v/>
      </c>
      <c r="P59" s="106"/>
      <c r="Q59" s="101" t="str">
        <f>IFERROR(IF(P59&lt;&gt;0,P59*Q$131,""),"")</f>
        <v/>
      </c>
      <c r="R59" s="242"/>
      <c r="S59" s="101" t="str">
        <f>IFERROR(IF(R59&lt;&gt;0,R59*S$131,""),"")</f>
        <v/>
      </c>
      <c r="T59" s="360"/>
      <c r="U59" s="101" t="str">
        <f ca="1">IF(SUMIF($F$34:$S$34,$U$34,F59:S59)&lt;&gt;0,SUMIF($F$34:$S$34,$U$34,F59:S59),"")</f>
        <v/>
      </c>
      <c r="V59" s="296" t="str">
        <f ca="1">IF(AND(U59&lt;&gt;0,U59&lt;&gt;""),U59/U$51,"")</f>
        <v/>
      </c>
      <c r="W59" s="3"/>
      <c r="X59" s="130" t="str">
        <f ca="1">IF(SUMPRODUCT(F59:S59,$F$145:$S$145)&lt;&gt;0,IF(E59&lt;&gt;"R",SUMPRODUCT(F59:S59,$F$145:$S$145),0),"")</f>
        <v/>
      </c>
      <c r="Y59" s="3"/>
      <c r="Z59" s="436"/>
      <c r="AA59"/>
      <c r="AB59" s="402"/>
      <c r="AC59" s="402"/>
      <c r="AD59" s="402"/>
      <c r="AH59" s="404"/>
    </row>
    <row r="60" spans="1:34" s="297" customFormat="1" ht="16" thickBot="1" x14ac:dyDescent="0.25">
      <c r="A60" s="3"/>
      <c r="B60" s="309" t="str">
        <f>B$58&amp;"."&amp;ROW(B60)-ROW(B$58)</f>
        <v>D.2</v>
      </c>
      <c r="C60" s="310" t="s">
        <v>50</v>
      </c>
      <c r="D60" s="351"/>
      <c r="E60" s="347" t="s">
        <v>8</v>
      </c>
      <c r="F60" s="104" t="s">
        <v>8</v>
      </c>
      <c r="G60" s="101" t="str">
        <f ca="1">IFERROR(IF(F60&lt;&gt;0,F60*G$131,""),"")</f>
        <v/>
      </c>
      <c r="H60" s="106"/>
      <c r="I60" s="101" t="str">
        <f>IFERROR(IF(H60&lt;&gt;0,H60*I$131,""),"")</f>
        <v/>
      </c>
      <c r="J60" s="106"/>
      <c r="K60" s="101" t="str">
        <f>IFERROR(IF(J60&lt;&gt;0,J60*K$131,""),"")</f>
        <v/>
      </c>
      <c r="L60" s="106"/>
      <c r="M60" s="101" t="str">
        <f>IFERROR(IF(L60&lt;&gt;0,L60*M$131,""),"")</f>
        <v/>
      </c>
      <c r="N60" s="106"/>
      <c r="O60" s="101" t="str">
        <f>IF(N60&lt;&gt;0,N60*O$131,"")</f>
        <v/>
      </c>
      <c r="P60" s="106"/>
      <c r="Q60" s="101" t="str">
        <f>IFERROR(IF(P60&lt;&gt;0,P60*Q$131,""),"")</f>
        <v/>
      </c>
      <c r="R60" s="242"/>
      <c r="S60" s="101" t="str">
        <f>IFERROR(IF(R60&lt;&gt;0,R60*S$131,""),"")</f>
        <v/>
      </c>
      <c r="T60" s="360"/>
      <c r="U60" s="101" t="str">
        <f ca="1">IF(SUMIF($F$34:$S$34,$U$34,F60:S60)&lt;&gt;0,SUMIF($F$34:$S$34,$U$34,F60:S60),"")</f>
        <v/>
      </c>
      <c r="V60" s="296" t="str">
        <f ca="1">IF(AND(U60&lt;&gt;0,U60&lt;&gt;""),U60/U$51,"")</f>
        <v/>
      </c>
      <c r="W60" s="3"/>
      <c r="X60" s="130" t="str">
        <f ca="1">IF(SUMPRODUCT(F60:S60,$F$145:$S$145)&lt;&gt;0,IF(E60&lt;&gt;"R",SUMPRODUCT(F60:S60,$F$145:$S$145),0),"")</f>
        <v/>
      </c>
      <c r="Y60" s="3"/>
      <c r="Z60" s="436"/>
      <c r="AA60"/>
      <c r="AB60" s="402"/>
      <c r="AC60" s="402"/>
      <c r="AD60" s="402"/>
      <c r="AH60" s="404"/>
    </row>
    <row r="61" spans="1:34" s="297" customFormat="1" ht="16" x14ac:dyDescent="0.2">
      <c r="A61" s="3"/>
      <c r="B61" s="308"/>
      <c r="C61" s="19" t="s">
        <v>51</v>
      </c>
      <c r="D61" s="19"/>
      <c r="E61" s="19"/>
      <c r="F61" s="16">
        <f t="shared" ref="F61:S61" si="16">SUM(F59:F60)</f>
        <v>0</v>
      </c>
      <c r="G61" s="35">
        <f t="shared" ca="1" si="16"/>
        <v>0</v>
      </c>
      <c r="H61" s="36">
        <f t="shared" si="16"/>
        <v>0</v>
      </c>
      <c r="I61" s="35">
        <f t="shared" si="16"/>
        <v>0</v>
      </c>
      <c r="J61" s="36">
        <f t="shared" si="16"/>
        <v>0</v>
      </c>
      <c r="K61" s="35">
        <f t="shared" si="16"/>
        <v>0</v>
      </c>
      <c r="L61" s="36">
        <f t="shared" si="16"/>
        <v>0</v>
      </c>
      <c r="M61" s="35">
        <f t="shared" si="16"/>
        <v>0</v>
      </c>
      <c r="N61" s="36">
        <f t="shared" si="16"/>
        <v>0</v>
      </c>
      <c r="O61" s="35">
        <f t="shared" si="16"/>
        <v>0</v>
      </c>
      <c r="P61" s="36">
        <f t="shared" si="16"/>
        <v>0</v>
      </c>
      <c r="Q61" s="35">
        <f t="shared" si="16"/>
        <v>0</v>
      </c>
      <c r="R61" s="36">
        <f t="shared" si="16"/>
        <v>0</v>
      </c>
      <c r="S61" s="35">
        <f t="shared" si="16"/>
        <v>0</v>
      </c>
      <c r="T61" s="35"/>
      <c r="U61" s="35">
        <f ca="1">SUM(U59:U60)</f>
        <v>0</v>
      </c>
      <c r="V61" s="298" t="str">
        <f ca="1">IF(U61&lt;&gt;0,U61/U$51,"")</f>
        <v/>
      </c>
      <c r="W61" s="3"/>
      <c r="X61" s="220" cm="1">
        <f t="array" aca="1" ref="X61" ca="1">SUM(((F61:S61)-(F62:S62))*$F$145:$S$145)</f>
        <v>0</v>
      </c>
      <c r="Y61" s="3"/>
      <c r="Z61" s="436"/>
      <c r="AA61"/>
      <c r="AB61" s="402"/>
      <c r="AC61" s="402"/>
      <c r="AD61" s="402"/>
      <c r="AH61" s="404"/>
    </row>
    <row r="62" spans="1:34" s="297" customFormat="1" ht="16" thickBot="1" x14ac:dyDescent="0.25">
      <c r="A62" s="3"/>
      <c r="B62" s="306"/>
      <c r="C62" s="18" t="s">
        <v>30</v>
      </c>
      <c r="D62" s="18"/>
      <c r="E62" s="18"/>
      <c r="F62" s="38">
        <f>SUMIF($E59:$E60,"R",F59:F60)</f>
        <v>0</v>
      </c>
      <c r="G62" s="37">
        <f ca="1">F62*G$131</f>
        <v>0</v>
      </c>
      <c r="H62" s="38">
        <f>SUMIF($E59:$E60,"R",H59:H60)</f>
        <v>0</v>
      </c>
      <c r="I62" s="37">
        <f ca="1">H62*I$131</f>
        <v>0</v>
      </c>
      <c r="J62" s="38">
        <f>SUMIF($E59:$E60,"R",J59:J60)</f>
        <v>0</v>
      </c>
      <c r="K62" s="37">
        <f ca="1">J62*K$131</f>
        <v>0</v>
      </c>
      <c r="L62" s="38">
        <f>SUMIF($E59:$E60,"R",L59:L60)</f>
        <v>0</v>
      </c>
      <c r="M62" s="37">
        <f ca="1">L62*M$131</f>
        <v>0</v>
      </c>
      <c r="N62" s="38">
        <f>SUMIF($E59:$E60,"R",N59:N60)</f>
        <v>0</v>
      </c>
      <c r="O62" s="37">
        <f ca="1">N62*O$131</f>
        <v>0</v>
      </c>
      <c r="P62" s="38">
        <f>SUMIF($E59:$E60,"R",P59:P60)</f>
        <v>0</v>
      </c>
      <c r="Q62" s="37">
        <f ca="1">P62*Q$131</f>
        <v>0</v>
      </c>
      <c r="R62" s="38">
        <f>SUMIF($E59:$E60,"R",R59:R60)</f>
        <v>0</v>
      </c>
      <c r="S62" s="37">
        <f ca="1">R62*S$131</f>
        <v>0</v>
      </c>
      <c r="T62" s="37"/>
      <c r="U62" s="37">
        <f ca="1">SUMIF($F$34:$S$34,$U$34,F62:S62)</f>
        <v>0</v>
      </c>
      <c r="V62" s="300" t="str">
        <f ca="1">IF(U62&lt;&gt;0,U62/U$51,"")</f>
        <v/>
      </c>
      <c r="W62" s="3"/>
      <c r="X62" s="32"/>
      <c r="Y62" s="3"/>
      <c r="Z62" s="436"/>
      <c r="AA62"/>
      <c r="AB62" s="402"/>
      <c r="AC62" s="402"/>
      <c r="AD62" s="402"/>
      <c r="AH62" s="404"/>
    </row>
    <row r="63" spans="1:34" s="297" customFormat="1" ht="15" x14ac:dyDescent="0.2">
      <c r="A63" s="3"/>
      <c r="B63" s="301" t="s">
        <v>52</v>
      </c>
      <c r="C63" s="252" t="s">
        <v>53</v>
      </c>
      <c r="D63" s="252"/>
      <c r="E63" s="239"/>
      <c r="F63" s="101"/>
      <c r="G63" s="101"/>
      <c r="H63" s="101"/>
      <c r="I63" s="101"/>
      <c r="J63" s="101"/>
      <c r="K63" s="101"/>
      <c r="L63" s="101"/>
      <c r="M63" s="101"/>
      <c r="N63" s="101"/>
      <c r="O63" s="101"/>
      <c r="P63" s="101"/>
      <c r="Q63" s="101"/>
      <c r="R63" s="101"/>
      <c r="S63" s="101"/>
      <c r="T63" s="361"/>
      <c r="U63" s="101"/>
      <c r="V63" s="294"/>
      <c r="W63" s="3"/>
      <c r="X63" s="130"/>
      <c r="Y63" s="3"/>
      <c r="Z63" s="436"/>
      <c r="AA63"/>
      <c r="AB63" s="402"/>
      <c r="AC63" s="402"/>
      <c r="AD63" s="402"/>
      <c r="AH63" s="404"/>
    </row>
    <row r="64" spans="1:34" s="297" customFormat="1" ht="15" x14ac:dyDescent="0.2">
      <c r="A64" s="3"/>
      <c r="B64" s="307" t="str">
        <f>B$63&amp;"."&amp;ROW(B64)-ROW(B$63)</f>
        <v>E.1</v>
      </c>
      <c r="C64" s="192" t="s">
        <v>54</v>
      </c>
      <c r="D64" s="350"/>
      <c r="E64" s="347" t="s">
        <v>8</v>
      </c>
      <c r="F64" s="104"/>
      <c r="G64" s="101" t="str">
        <f>IFERROR(IF(F64&lt;&gt;0,F64*G$131,""),"")</f>
        <v/>
      </c>
      <c r="H64" s="106"/>
      <c r="I64" s="101" t="str">
        <f>IFERROR(IF(H64&lt;&gt;0,H64*I$131,""),"")</f>
        <v/>
      </c>
      <c r="J64" s="106"/>
      <c r="K64" s="101" t="str">
        <f>IFERROR(IF(J64&lt;&gt;0,J64*K$131,""),"")</f>
        <v/>
      </c>
      <c r="L64" s="106"/>
      <c r="M64" s="101" t="str">
        <f>IFERROR(IF(L64&lt;&gt;0,L64*M$131,""),"")</f>
        <v/>
      </c>
      <c r="N64" s="106"/>
      <c r="O64" s="101" t="str">
        <f>IF(N64&lt;&gt;0,N64*O$131,"")</f>
        <v/>
      </c>
      <c r="P64" s="106"/>
      <c r="Q64" s="101" t="str">
        <f>IFERROR(IF(P64&lt;&gt;0,P64*Q$131,""),"")</f>
        <v/>
      </c>
      <c r="R64" s="242"/>
      <c r="S64" s="101" t="str">
        <f>IFERROR(IF(R64&lt;&gt;0,R64*S$131,""),"")</f>
        <v/>
      </c>
      <c r="T64" s="360"/>
      <c r="U64" s="101" t="str">
        <f>IF(SUMIF($F$34:$S$34,$U$34,F64:S64)&lt;&gt;0,SUMIF($F$34:$S$34,$U$34,F64:S64),"")</f>
        <v/>
      </c>
      <c r="V64" s="296" t="str">
        <f>IF(AND(U64&lt;&gt;0,U64&lt;&gt;""),U64/U$51,"")</f>
        <v/>
      </c>
      <c r="W64" s="3"/>
      <c r="X64" s="130" t="str">
        <f ca="1">IF(SUMPRODUCT(F64:S64,$F$145:$S$145)&lt;&gt;0,IF(E64&lt;&gt;"R",SUMPRODUCT(F64:S64,$F$145:$S$145),0),"")</f>
        <v/>
      </c>
      <c r="Y64"/>
      <c r="Z64" s="436"/>
      <c r="AA64"/>
      <c r="AB64" s="402"/>
      <c r="AC64" s="402"/>
      <c r="AD64" s="402"/>
      <c r="AH64" s="404"/>
    </row>
    <row r="65" spans="1:34" s="297" customFormat="1" ht="16" thickBot="1" x14ac:dyDescent="0.25">
      <c r="A65" s="3"/>
      <c r="B65" s="307" t="str">
        <f>B$63&amp;"."&amp;ROW(B65)-ROW(B$63)</f>
        <v>E.2</v>
      </c>
      <c r="C65" s="192" t="s">
        <v>55</v>
      </c>
      <c r="D65" s="350"/>
      <c r="E65" s="379"/>
      <c r="F65" s="104" t="s">
        <v>8</v>
      </c>
      <c r="G65" s="101" t="str">
        <f ca="1">IFERROR(IF(F65&lt;&gt;0,F65*G$131,""),"")</f>
        <v/>
      </c>
      <c r="H65" s="106"/>
      <c r="I65" s="101" t="str">
        <f>IFERROR(IF(H65&lt;&gt;0,H65*I$131,""),"")</f>
        <v/>
      </c>
      <c r="J65" s="106"/>
      <c r="K65" s="101" t="str">
        <f>IFERROR(IF(J65&lt;&gt;0,J65*K$131,""),"")</f>
        <v/>
      </c>
      <c r="L65" s="106"/>
      <c r="M65" s="101" t="str">
        <f>IFERROR(IF(L65&lt;&gt;0,L65*M$131,""),"")</f>
        <v/>
      </c>
      <c r="N65" s="106"/>
      <c r="O65" s="101" t="str">
        <f>IF(N65&lt;&gt;0,N65*O$131,"")</f>
        <v/>
      </c>
      <c r="P65" s="106"/>
      <c r="Q65" s="101" t="str">
        <f>IFERROR(IF(P65&lt;&gt;0,P65*Q$131,""),"")</f>
        <v/>
      </c>
      <c r="R65" s="242"/>
      <c r="S65" s="101" t="str">
        <f>IFERROR(IF(R65&lt;&gt;0,R65*S$131,""),"")</f>
        <v/>
      </c>
      <c r="T65" s="360"/>
      <c r="U65" s="101" t="str">
        <f ca="1">IF(SUMIF($F$34:$S$34,$U$34,F65:S65)&lt;&gt;0,SUMIF($F$34:$S$34,$U$34,F65:S65),"")</f>
        <v/>
      </c>
      <c r="V65" s="296" t="str">
        <f ca="1">IF(AND(U65&lt;&gt;0,U65&lt;&gt;""),U65/U$51,"")</f>
        <v/>
      </c>
      <c r="W65" s="3"/>
      <c r="X65" s="130" t="str">
        <f ca="1">IF(SUMPRODUCT(F65:S65,$F$145:$S$145)&lt;&gt;0,IF(E65&lt;&gt;"R",SUMPRODUCT(F65:S65,$F$145:$S$145),0),"")</f>
        <v/>
      </c>
      <c r="Y65"/>
      <c r="Z65" s="436"/>
      <c r="AA65"/>
      <c r="AB65" s="402"/>
      <c r="AC65" s="402"/>
      <c r="AD65" s="402"/>
      <c r="AH65" s="404"/>
    </row>
    <row r="66" spans="1:34" s="297" customFormat="1" ht="16" x14ac:dyDescent="0.2">
      <c r="A66" s="3"/>
      <c r="B66" s="308"/>
      <c r="C66" s="19" t="s">
        <v>56</v>
      </c>
      <c r="D66" s="19"/>
      <c r="E66" s="19"/>
      <c r="F66" s="16">
        <f t="shared" ref="F66:S66" si="17">SUM(F64:F65)</f>
        <v>0</v>
      </c>
      <c r="G66" s="35">
        <f t="shared" ca="1" si="17"/>
        <v>0</v>
      </c>
      <c r="H66" s="36">
        <f t="shared" si="17"/>
        <v>0</v>
      </c>
      <c r="I66" s="35">
        <f t="shared" si="17"/>
        <v>0</v>
      </c>
      <c r="J66" s="36">
        <f t="shared" si="17"/>
        <v>0</v>
      </c>
      <c r="K66" s="35">
        <f t="shared" si="17"/>
        <v>0</v>
      </c>
      <c r="L66" s="36">
        <f t="shared" si="17"/>
        <v>0</v>
      </c>
      <c r="M66" s="35">
        <f t="shared" si="17"/>
        <v>0</v>
      </c>
      <c r="N66" s="36">
        <f t="shared" si="17"/>
        <v>0</v>
      </c>
      <c r="O66" s="35">
        <f t="shared" si="17"/>
        <v>0</v>
      </c>
      <c r="P66" s="36">
        <f t="shared" si="17"/>
        <v>0</v>
      </c>
      <c r="Q66" s="35">
        <f t="shared" si="17"/>
        <v>0</v>
      </c>
      <c r="R66" s="36">
        <f t="shared" si="17"/>
        <v>0</v>
      </c>
      <c r="S66" s="35">
        <f t="shared" si="17"/>
        <v>0</v>
      </c>
      <c r="T66" s="35"/>
      <c r="U66" s="35">
        <f ca="1">SUM(U64:U65)</f>
        <v>0</v>
      </c>
      <c r="V66" s="298" t="str">
        <f ca="1">IF(U66&lt;&gt;0,U66/U$51,"")</f>
        <v/>
      </c>
      <c r="W66" s="3"/>
      <c r="X66" s="220" cm="1">
        <f t="array" aca="1" ref="X66" ca="1">SUM(((F66:S66)-(F67:S67))*$F$145:$S$145)</f>
        <v>0</v>
      </c>
      <c r="Y66"/>
      <c r="Z66" s="436"/>
      <c r="AA66"/>
      <c r="AB66" s="402"/>
      <c r="AC66" s="402"/>
      <c r="AD66" s="402"/>
      <c r="AH66" s="404"/>
    </row>
    <row r="67" spans="1:34" s="297" customFormat="1" ht="16" thickBot="1" x14ac:dyDescent="0.25">
      <c r="A67" s="3"/>
      <c r="B67" s="311"/>
      <c r="C67" s="18" t="s">
        <v>30</v>
      </c>
      <c r="D67" s="18"/>
      <c r="E67" s="18"/>
      <c r="F67" s="38">
        <f>SUMIF($E64:$E65,"R",F64:F65)</f>
        <v>0</v>
      </c>
      <c r="G67" s="37">
        <f ca="1">F67*G$131</f>
        <v>0</v>
      </c>
      <c r="H67" s="38">
        <f>SUMIF($E64:$E65,"R",H64:H65)</f>
        <v>0</v>
      </c>
      <c r="I67" s="37">
        <f ca="1">H67*I$131</f>
        <v>0</v>
      </c>
      <c r="J67" s="38">
        <f>SUMIF($E64:$E65,"R",J64:J65)</f>
        <v>0</v>
      </c>
      <c r="K67" s="37">
        <f ca="1">J67*K$131</f>
        <v>0</v>
      </c>
      <c r="L67" s="38">
        <f>SUMIF($E64:$E65,"R",L64:L65)</f>
        <v>0</v>
      </c>
      <c r="M67" s="37">
        <f ca="1">L67*M$131</f>
        <v>0</v>
      </c>
      <c r="N67" s="38">
        <f>SUMIF($E64:$E65,"R",N64:N65)</f>
        <v>0</v>
      </c>
      <c r="O67" s="37">
        <f ca="1">N67*O$131</f>
        <v>0</v>
      </c>
      <c r="P67" s="38">
        <f>SUMIF($E64:$E65,"R",P64:P65)</f>
        <v>0</v>
      </c>
      <c r="Q67" s="37">
        <f ca="1">P67*Q$131</f>
        <v>0</v>
      </c>
      <c r="R67" s="38">
        <f>SUMIF($E64:$E65,"R",R64:R65)</f>
        <v>0</v>
      </c>
      <c r="S67" s="37">
        <f ca="1">R67*S$131</f>
        <v>0</v>
      </c>
      <c r="T67" s="37"/>
      <c r="U67" s="37">
        <f ca="1">SUMIF($F$34:$S$34,$U$34,F67:S67)</f>
        <v>0</v>
      </c>
      <c r="V67" s="300" t="str">
        <f ca="1">IF(U67&lt;&gt;0,U67/U$51,"")</f>
        <v/>
      </c>
      <c r="W67" s="3"/>
      <c r="X67" s="32"/>
      <c r="Y67"/>
      <c r="Z67" s="437"/>
      <c r="AA67"/>
      <c r="AB67" s="402"/>
      <c r="AC67" s="402"/>
      <c r="AD67" s="402"/>
      <c r="AH67" s="404"/>
    </row>
    <row r="68" spans="1:34" s="297" customFormat="1" ht="17" customHeight="1" x14ac:dyDescent="0.2">
      <c r="A68" s="3"/>
      <c r="B68" s="492" t="s">
        <v>57</v>
      </c>
      <c r="C68" s="493"/>
      <c r="D68" s="231"/>
      <c r="E68" s="231"/>
      <c r="F68" s="16">
        <f t="shared" ref="F68:S68" si="18">F51-F56-F61-F66</f>
        <v>0</v>
      </c>
      <c r="G68" s="35">
        <f t="shared" ca="1" si="18"/>
        <v>0</v>
      </c>
      <c r="H68" s="36">
        <f t="shared" si="18"/>
        <v>0</v>
      </c>
      <c r="I68" s="35">
        <f t="shared" si="18"/>
        <v>0</v>
      </c>
      <c r="J68" s="36">
        <f t="shared" si="18"/>
        <v>0</v>
      </c>
      <c r="K68" s="35">
        <f t="shared" si="18"/>
        <v>0</v>
      </c>
      <c r="L68" s="36">
        <f t="shared" si="18"/>
        <v>0</v>
      </c>
      <c r="M68" s="35">
        <f t="shared" si="18"/>
        <v>0</v>
      </c>
      <c r="N68" s="36">
        <f t="shared" si="18"/>
        <v>0</v>
      </c>
      <c r="O68" s="35">
        <f t="shared" si="18"/>
        <v>0</v>
      </c>
      <c r="P68" s="36">
        <f t="shared" si="18"/>
        <v>0</v>
      </c>
      <c r="Q68" s="35">
        <f t="shared" si="18"/>
        <v>0</v>
      </c>
      <c r="R68" s="36">
        <f t="shared" si="18"/>
        <v>0</v>
      </c>
      <c r="S68" s="35">
        <f t="shared" si="18"/>
        <v>0</v>
      </c>
      <c r="T68" s="35"/>
      <c r="U68" s="35">
        <f ca="1">U51-U56-U61-U66</f>
        <v>0</v>
      </c>
      <c r="V68" s="298" t="str">
        <f ca="1">IF(U68&lt;&gt;0,U68/U$51,"")</f>
        <v/>
      </c>
      <c r="W68" s="3"/>
      <c r="X68" s="221" cm="1">
        <f t="array" aca="1" ref="X68" ca="1">SUM(((F68:S68)-(F69:S69))*$F$145:$S$145)</f>
        <v>0</v>
      </c>
      <c r="Y68"/>
      <c r="Z68"/>
      <c r="AA68"/>
      <c r="AB68" s="402"/>
      <c r="AD68" s="402"/>
      <c r="AH68" s="404"/>
    </row>
    <row r="69" spans="1:34" s="297" customFormat="1" ht="17.5" customHeight="1" thickBot="1" x14ac:dyDescent="0.25">
      <c r="A69" s="3"/>
      <c r="B69" s="306"/>
      <c r="C69" s="51" t="s">
        <v>58</v>
      </c>
      <c r="D69" s="51"/>
      <c r="E69" s="51"/>
      <c r="F69" s="2">
        <f>-F67-F62-F57+F52</f>
        <v>0</v>
      </c>
      <c r="G69" s="37">
        <f ca="1">F69*G$131</f>
        <v>0</v>
      </c>
      <c r="H69" s="2">
        <f>-H67-H62-H57+H52</f>
        <v>0</v>
      </c>
      <c r="I69" s="37">
        <f ca="1">H69*I$131</f>
        <v>0</v>
      </c>
      <c r="J69" s="2">
        <f>-J67-J62-J57+J52</f>
        <v>0</v>
      </c>
      <c r="K69" s="37">
        <f ca="1">J69*K$131</f>
        <v>0</v>
      </c>
      <c r="L69" s="2">
        <f>-L67-L62-L57+L52</f>
        <v>0</v>
      </c>
      <c r="M69" s="37">
        <f ca="1">L69*M$131</f>
        <v>0</v>
      </c>
      <c r="N69" s="2">
        <f>-N67-N62-N57+N52</f>
        <v>0</v>
      </c>
      <c r="O69" s="37">
        <f ca="1">N69*O$131</f>
        <v>0</v>
      </c>
      <c r="P69" s="2">
        <f>-P67-P62-P57+P52</f>
        <v>0</v>
      </c>
      <c r="Q69" s="37">
        <f ca="1">P69*Q$131</f>
        <v>0</v>
      </c>
      <c r="R69" s="2">
        <f>-R67-R62-R57+R52</f>
        <v>0</v>
      </c>
      <c r="S69" s="37">
        <f ca="1">R69*S$131</f>
        <v>0</v>
      </c>
      <c r="T69" s="37"/>
      <c r="U69" s="37">
        <f ca="1">-U67-U62-U57+U52</f>
        <v>0</v>
      </c>
      <c r="V69" s="300" t="str">
        <f ca="1">IF(U69&lt;&gt;0,U69/U$51,"")</f>
        <v/>
      </c>
      <c r="W69" s="3"/>
      <c r="X69" s="222"/>
      <c r="Y69"/>
      <c r="Z69"/>
      <c r="AA69"/>
      <c r="AB69" s="402"/>
      <c r="AC69" s="402"/>
      <c r="AD69" s="402"/>
      <c r="AH69" s="404"/>
    </row>
    <row r="70" spans="1:34" s="297" customFormat="1" ht="15" x14ac:dyDescent="0.2">
      <c r="A70" s="3"/>
      <c r="B70" s="312" t="s">
        <v>59</v>
      </c>
      <c r="C70" s="252" t="s">
        <v>60</v>
      </c>
      <c r="D70" s="252"/>
      <c r="E70" s="343"/>
      <c r="F70" s="101"/>
      <c r="G70" s="101"/>
      <c r="H70" s="101"/>
      <c r="I70" s="101"/>
      <c r="J70" s="101"/>
      <c r="K70" s="101"/>
      <c r="L70" s="101"/>
      <c r="M70" s="101"/>
      <c r="N70" s="101"/>
      <c r="O70" s="101"/>
      <c r="P70" s="101"/>
      <c r="Q70" s="101"/>
      <c r="R70" s="101"/>
      <c r="S70" s="101"/>
      <c r="T70" s="363"/>
      <c r="U70" s="101"/>
      <c r="V70" s="294"/>
      <c r="W70" s="3"/>
      <c r="X70"/>
      <c r="Y70"/>
      <c r="Z70"/>
      <c r="AA70"/>
      <c r="AB70" s="402"/>
      <c r="AC70" s="402"/>
      <c r="AD70" s="402"/>
      <c r="AH70" s="404"/>
    </row>
    <row r="71" spans="1:34" s="297" customFormat="1" ht="15" x14ac:dyDescent="0.2">
      <c r="A71" s="3"/>
      <c r="B71" s="307" t="str">
        <f>B$70&amp;"."&amp;ROW(B71)-ROW(B$70)</f>
        <v>F.1</v>
      </c>
      <c r="C71" s="193" t="s">
        <v>61</v>
      </c>
      <c r="D71" s="350"/>
      <c r="E71" s="347" t="s">
        <v>8</v>
      </c>
      <c r="F71" s="107"/>
      <c r="G71" s="101" t="str">
        <f>IFERROR(IF(F71&lt;&gt;0,F71*G$131,""),"")</f>
        <v/>
      </c>
      <c r="H71" s="106"/>
      <c r="I71" s="101" t="str">
        <f>IFERROR(IF(H71&lt;&gt;0,H71*I$131,""),"")</f>
        <v/>
      </c>
      <c r="J71" s="106"/>
      <c r="K71" s="101" t="str">
        <f>IFERROR(IF(J71&lt;&gt;0,J71*K$131,""),"")</f>
        <v/>
      </c>
      <c r="L71" s="106"/>
      <c r="M71" s="101" t="str">
        <f>IFERROR(IF(L71&lt;&gt;0,L71*M$131,""),"")</f>
        <v/>
      </c>
      <c r="N71" s="106"/>
      <c r="O71" s="101" t="str">
        <f>IF(N71&lt;&gt;0,N71*O$131,"")</f>
        <v/>
      </c>
      <c r="P71" s="106"/>
      <c r="Q71" s="101" t="str">
        <f>IFERROR(IF(P71&lt;&gt;0,P71*Q$131,""),"")</f>
        <v/>
      </c>
      <c r="R71" s="242"/>
      <c r="S71" s="101" t="str">
        <f>IFERROR(IF(R71&lt;&gt;0,R71*S$131,""),"")</f>
        <v/>
      </c>
      <c r="T71" s="360"/>
      <c r="U71" s="101" t="str">
        <f>IF(SUMIF($F$34:$S$34,$U$34,F71:S71)&lt;&gt;0,SUMIF($F$34:$S$34,$U$34,F71:S71),"")</f>
        <v/>
      </c>
      <c r="V71" s="296" t="str">
        <f>IF(AND(U71&lt;&gt;0,U71&lt;&gt;""),U71/U$51,"")</f>
        <v/>
      </c>
      <c r="W71" s="24"/>
      <c r="X71"/>
      <c r="Y71"/>
      <c r="Z71" s="3"/>
      <c r="AA71" s="346"/>
      <c r="AB71" s="402"/>
      <c r="AH71" s="404"/>
    </row>
    <row r="72" spans="1:34" s="297" customFormat="1" ht="15" x14ac:dyDescent="0.2">
      <c r="A72" s="3"/>
      <c r="B72" s="307" t="str">
        <f>B$70&amp;"."&amp;ROW(B72)-ROW(B$70)</f>
        <v>F.2</v>
      </c>
      <c r="C72" s="193" t="s">
        <v>61</v>
      </c>
      <c r="D72" s="350"/>
      <c r="E72" s="347" t="s">
        <v>8</v>
      </c>
      <c r="F72" s="107"/>
      <c r="G72" s="101" t="str">
        <f>IFERROR(IF(F72&lt;&gt;0,F72*G$131,""),"")</f>
        <v/>
      </c>
      <c r="H72" s="106"/>
      <c r="I72" s="101" t="str">
        <f>IFERROR(IF(H72&lt;&gt;0,H72*I$131,""),"")</f>
        <v/>
      </c>
      <c r="J72" s="106"/>
      <c r="K72" s="101" t="str">
        <f>IFERROR(IF(J72&lt;&gt;0,J72*K$131,""),"")</f>
        <v/>
      </c>
      <c r="L72" s="106"/>
      <c r="M72" s="101" t="str">
        <f>IFERROR(IF(L72&lt;&gt;0,L72*M$131,""),"")</f>
        <v/>
      </c>
      <c r="N72" s="106"/>
      <c r="O72" s="101" t="str">
        <f>IF(N72&lt;&gt;0,N72*O$131,"")</f>
        <v/>
      </c>
      <c r="P72" s="106"/>
      <c r="Q72" s="101" t="str">
        <f>IFERROR(IF(P72&lt;&gt;0,P72*Q$131,""),"")</f>
        <v/>
      </c>
      <c r="R72" s="242"/>
      <c r="S72" s="101" t="str">
        <f>IFERROR(IF(R72&lt;&gt;0,R72*S$131,""),"")</f>
        <v/>
      </c>
      <c r="T72" s="360"/>
      <c r="U72" s="101" t="str">
        <f>IF(SUMIF($F$34:$S$34,$U$34,F72:S72)&lt;&gt;0,SUMIF($F$34:$S$34,$U$34,F72:S72),"")</f>
        <v/>
      </c>
      <c r="V72" s="296" t="str">
        <f>IF(AND(U72&lt;&gt;0,U72&lt;&gt;""),U72/U$51,"")</f>
        <v/>
      </c>
      <c r="W72" s="24"/>
      <c r="X72"/>
      <c r="Y72"/>
      <c r="Z72" s="3"/>
      <c r="AA72" s="346"/>
      <c r="AB72" s="402"/>
      <c r="AC72" s="402"/>
      <c r="AD72" s="402"/>
      <c r="AH72" s="404"/>
    </row>
    <row r="73" spans="1:34" s="297" customFormat="1" ht="15" x14ac:dyDescent="0.2">
      <c r="A73" s="3"/>
      <c r="B73" s="307" t="str">
        <f>B$70&amp;"."&amp;ROW(B73)-ROW(B$70)</f>
        <v>F.3</v>
      </c>
      <c r="C73" s="193" t="s">
        <v>62</v>
      </c>
      <c r="D73" s="350"/>
      <c r="E73" s="347" t="s">
        <v>8</v>
      </c>
      <c r="F73" s="104"/>
      <c r="G73" s="101" t="str">
        <f>IFERROR(IF(F73&lt;&gt;0,F73*G$131,""),"")</f>
        <v/>
      </c>
      <c r="H73" s="108"/>
      <c r="I73" s="101" t="str">
        <f>IFERROR(IF(H73&lt;&gt;0,H73*I$131,""),"")</f>
        <v/>
      </c>
      <c r="J73" s="108"/>
      <c r="K73" s="101" t="str">
        <f>IFERROR(IF(J73&lt;&gt;0,J73*K$131,""),"")</f>
        <v/>
      </c>
      <c r="L73" s="106"/>
      <c r="M73" s="101" t="str">
        <f>IFERROR(IF(L73&lt;&gt;0,L73*M$131,""),"")</f>
        <v/>
      </c>
      <c r="N73" s="106"/>
      <c r="O73" s="101" t="str">
        <f>IF(N73&lt;&gt;0,N73*O$131,"")</f>
        <v/>
      </c>
      <c r="P73" s="106"/>
      <c r="Q73" s="101" t="str">
        <f>IFERROR(IF(P73&lt;&gt;0,P73*Q$131,""),"")</f>
        <v/>
      </c>
      <c r="R73" s="242"/>
      <c r="S73" s="101" t="str">
        <f>IFERROR(IF(R73&lt;&gt;0,R73*S$131,""),"")</f>
        <v/>
      </c>
      <c r="T73" s="360"/>
      <c r="U73" s="101" t="str">
        <f>IF(SUMIF($F$34:$S$34,$U$34,F73:S73)&lt;&gt;0,SUMIF($F$34:$S$34,$U$34,F73:S73),"")</f>
        <v/>
      </c>
      <c r="V73" s="296" t="str">
        <f>IF(AND(U73&lt;&gt;0,U73&lt;&gt;""),U73/U$51,"")</f>
        <v/>
      </c>
      <c r="W73" s="3"/>
      <c r="X73"/>
      <c r="Y73"/>
      <c r="Z73" s="3"/>
      <c r="AA73" s="490"/>
      <c r="AB73" s="438"/>
      <c r="AC73" s="402"/>
      <c r="AD73" s="402"/>
      <c r="AH73" s="404"/>
    </row>
    <row r="74" spans="1:34" s="297" customFormat="1" ht="15" x14ac:dyDescent="0.2">
      <c r="A74" s="3"/>
      <c r="B74" s="307" t="str">
        <f>B$70&amp;"."&amp;ROW(B74)-ROW(B$70)</f>
        <v>F.4</v>
      </c>
      <c r="C74" s="194" t="s">
        <v>63</v>
      </c>
      <c r="D74" s="350"/>
      <c r="E74" s="347" t="s">
        <v>8</v>
      </c>
      <c r="F74" s="104"/>
      <c r="G74" s="101" t="str">
        <f>IFERROR(IF(F74&lt;&gt;0,F74*G$131,""),"")</f>
        <v/>
      </c>
      <c r="H74" s="108"/>
      <c r="I74" s="101" t="str">
        <f>IFERROR(IF(H74&lt;&gt;0,H74*I$131,""),"")</f>
        <v/>
      </c>
      <c r="J74" s="108"/>
      <c r="K74" s="101" t="str">
        <f>IFERROR(IF(J74&lt;&gt;0,J74*K$131,""),"")</f>
        <v/>
      </c>
      <c r="L74" s="106"/>
      <c r="M74" s="101" t="str">
        <f>IFERROR(IF(L74&lt;&gt;0,L74*M$131,""),"")</f>
        <v/>
      </c>
      <c r="N74" s="106"/>
      <c r="O74" s="101" t="str">
        <f>IF(N74&lt;&gt;0,N74*O$131,"")</f>
        <v/>
      </c>
      <c r="P74" s="106"/>
      <c r="Q74" s="101" t="str">
        <f>IFERROR(IF(P74&lt;&gt;0,P74*Q$131,""),"")</f>
        <v/>
      </c>
      <c r="R74" s="242"/>
      <c r="S74" s="101" t="str">
        <f>IFERROR(IF(R74&lt;&gt;0,R74*S$131,""),"")</f>
        <v/>
      </c>
      <c r="T74" s="360"/>
      <c r="U74" s="101" t="str">
        <f>IF(SUMIF($F$34:$S$34,$U$34,F74:S74)&lt;&gt;0,SUMIF($F$34:$S$34,$U$34,F74:S74),"")</f>
        <v/>
      </c>
      <c r="V74" s="296" t="str">
        <f>IF(AND(U74&lt;&gt;0,U74&lt;&gt;""),U74/U$51,"")</f>
        <v/>
      </c>
      <c r="W74" s="3"/>
      <c r="X74"/>
      <c r="Y74"/>
      <c r="Z74" s="3"/>
      <c r="AA74" s="490"/>
      <c r="AB74" s="438"/>
      <c r="AC74" s="402"/>
      <c r="AD74" s="402"/>
      <c r="AH74" s="404"/>
    </row>
    <row r="75" spans="1:34" s="297" customFormat="1" ht="16" thickBot="1" x14ac:dyDescent="0.25">
      <c r="A75" s="3"/>
      <c r="B75" s="313" t="str">
        <f>B$70&amp;"."&amp;ROW(B75)-ROW(B$70)</f>
        <v>F.5</v>
      </c>
      <c r="C75" s="194" t="s">
        <v>63</v>
      </c>
      <c r="D75" s="350"/>
      <c r="E75" s="347" t="s">
        <v>8</v>
      </c>
      <c r="F75" s="104" t="s">
        <v>8</v>
      </c>
      <c r="G75" s="101" t="str">
        <f ca="1">IFERROR(IF(F75&lt;&gt;0,F75*G$131,""),"")</f>
        <v/>
      </c>
      <c r="H75" s="106"/>
      <c r="I75" s="101" t="str">
        <f>IFERROR(IF(H75&lt;&gt;0,H75*I$131,""),"")</f>
        <v/>
      </c>
      <c r="J75" s="108"/>
      <c r="K75" s="101" t="str">
        <f>IFERROR(IF(J75&lt;&gt;0,J75*K$131,""),"")</f>
        <v/>
      </c>
      <c r="L75" s="106"/>
      <c r="M75" s="101" t="str">
        <f>IFERROR(IF(L75&lt;&gt;0,L75*M$131,""),"")</f>
        <v/>
      </c>
      <c r="N75" s="106"/>
      <c r="O75" s="101" t="str">
        <f>IF(N75&lt;&gt;0,N75*O$131,"")</f>
        <v/>
      </c>
      <c r="P75" s="106"/>
      <c r="Q75" s="101" t="str">
        <f>IFERROR(IF(P75&lt;&gt;0,P75*Q$131,""),"")</f>
        <v/>
      </c>
      <c r="R75" s="242"/>
      <c r="S75" s="101" t="str">
        <f>IFERROR(IF(R75&lt;&gt;0,R75*S$131,""),"")</f>
        <v/>
      </c>
      <c r="T75" s="360"/>
      <c r="U75" s="101" t="str">
        <f ca="1">IF(SUMIF($F$34:$S$34,$U$34,F75:S75)&lt;&gt;0,SUMIF($F$34:$S$34,$U$34,F75:S75),"")</f>
        <v/>
      </c>
      <c r="V75" s="296" t="str">
        <f ca="1">IF(AND(U75&lt;&gt;0,U75&lt;&gt;""),U75/U$51,"")</f>
        <v/>
      </c>
      <c r="W75" s="3"/>
      <c r="X75"/>
      <c r="Y75"/>
      <c r="Z75"/>
      <c r="AA75"/>
      <c r="AB75" s="402"/>
      <c r="AC75" s="402"/>
      <c r="AD75" s="402"/>
      <c r="AH75" s="404"/>
    </row>
    <row r="76" spans="1:34" s="297" customFormat="1" ht="16" x14ac:dyDescent="0.2">
      <c r="A76" s="3"/>
      <c r="B76" s="308"/>
      <c r="C76" s="19" t="s">
        <v>64</v>
      </c>
      <c r="D76" s="19"/>
      <c r="E76" s="19"/>
      <c r="F76" s="16">
        <f t="shared" ref="F76:S76" si="19">SUM(F71:F75)</f>
        <v>0</v>
      </c>
      <c r="G76" s="35">
        <f t="shared" ca="1" si="19"/>
        <v>0</v>
      </c>
      <c r="H76" s="36">
        <f t="shared" si="19"/>
        <v>0</v>
      </c>
      <c r="I76" s="35">
        <f t="shared" si="19"/>
        <v>0</v>
      </c>
      <c r="J76" s="36">
        <f t="shared" si="19"/>
        <v>0</v>
      </c>
      <c r="K76" s="35">
        <f t="shared" si="19"/>
        <v>0</v>
      </c>
      <c r="L76" s="36">
        <f t="shared" si="19"/>
        <v>0</v>
      </c>
      <c r="M76" s="35">
        <f t="shared" si="19"/>
        <v>0</v>
      </c>
      <c r="N76" s="36">
        <f t="shared" si="19"/>
        <v>0</v>
      </c>
      <c r="O76" s="35">
        <f t="shared" si="19"/>
        <v>0</v>
      </c>
      <c r="P76" s="36">
        <f t="shared" si="19"/>
        <v>0</v>
      </c>
      <c r="Q76" s="35">
        <f t="shared" si="19"/>
        <v>0</v>
      </c>
      <c r="R76" s="36">
        <f t="shared" si="19"/>
        <v>0</v>
      </c>
      <c r="S76" s="35">
        <f t="shared" si="19"/>
        <v>0</v>
      </c>
      <c r="T76" s="35"/>
      <c r="U76" s="35">
        <f ca="1">SUM(U71:U75)</f>
        <v>0</v>
      </c>
      <c r="V76" s="298" t="str">
        <f ca="1">IF(U76&lt;&gt;0,U76/U$51,"")</f>
        <v/>
      </c>
      <c r="W76" s="3"/>
      <c r="X76"/>
      <c r="Y76"/>
      <c r="Z76"/>
      <c r="AA76"/>
      <c r="AH76" s="404"/>
    </row>
    <row r="77" spans="1:34" s="297" customFormat="1" ht="16" thickBot="1" x14ac:dyDescent="0.25">
      <c r="A77" s="3"/>
      <c r="B77" s="299"/>
      <c r="C77" s="18" t="s">
        <v>30</v>
      </c>
      <c r="D77" s="18"/>
      <c r="E77" s="18"/>
      <c r="F77" s="38">
        <f>SUMIF($E71:$E75,"R",F71:F75)</f>
        <v>0</v>
      </c>
      <c r="G77" s="37">
        <f ca="1">F77*G$131</f>
        <v>0</v>
      </c>
      <c r="H77" s="38">
        <f>SUMIF($E71:$E75,"R",H71:H75)</f>
        <v>0</v>
      </c>
      <c r="I77" s="37">
        <f ca="1">H77*I$131</f>
        <v>0</v>
      </c>
      <c r="J77" s="38">
        <f>SUMIF($E71:$E75,"R",J71:J75)</f>
        <v>0</v>
      </c>
      <c r="K77" s="37">
        <f ca="1">J77*K$131</f>
        <v>0</v>
      </c>
      <c r="L77" s="38">
        <f>SUMIF($E71:$E75,"R",L71:L75)</f>
        <v>0</v>
      </c>
      <c r="M77" s="37">
        <f ca="1">L77*M$131</f>
        <v>0</v>
      </c>
      <c r="N77" s="38">
        <f>SUMIF($E71:$E75,"R",N71:N75)</f>
        <v>0</v>
      </c>
      <c r="O77" s="37">
        <f ca="1">N77*O$131</f>
        <v>0</v>
      </c>
      <c r="P77" s="38">
        <f>SUMIF($E71:$E75,"R",P71:P75)</f>
        <v>0</v>
      </c>
      <c r="Q77" s="37">
        <f ca="1">P77*Q$131</f>
        <v>0</v>
      </c>
      <c r="R77" s="38">
        <f>SUMIF($E71:$E75,"R",R71:R75)</f>
        <v>0</v>
      </c>
      <c r="S77" s="37">
        <f ca="1">R77*S$131</f>
        <v>0</v>
      </c>
      <c r="T77" s="37"/>
      <c r="U77" s="37">
        <f ca="1">SUMIF($F$34:$S$34,$U$34,F77:S77)</f>
        <v>0</v>
      </c>
      <c r="V77" s="300" t="str">
        <f ca="1">IF(U77&lt;&gt;0,U77/U$51,"")</f>
        <v/>
      </c>
      <c r="W77" s="3"/>
      <c r="X77"/>
      <c r="Y77"/>
      <c r="Z77"/>
      <c r="AA77"/>
      <c r="AH77" s="404"/>
    </row>
    <row r="78" spans="1:34" s="297" customFormat="1" ht="15" x14ac:dyDescent="0.2">
      <c r="A78" s="3"/>
      <c r="B78" s="314" t="s">
        <v>65</v>
      </c>
      <c r="C78" s="252" t="s">
        <v>66</v>
      </c>
      <c r="D78" s="252"/>
      <c r="E78" s="239"/>
      <c r="F78" s="101"/>
      <c r="G78" s="101"/>
      <c r="H78" s="101"/>
      <c r="I78" s="101"/>
      <c r="J78" s="101"/>
      <c r="K78" s="101"/>
      <c r="L78" s="101"/>
      <c r="M78" s="101"/>
      <c r="N78" s="101"/>
      <c r="O78" s="101"/>
      <c r="P78" s="101"/>
      <c r="Q78" s="101"/>
      <c r="R78" s="101"/>
      <c r="S78" s="101"/>
      <c r="T78" s="361"/>
      <c r="U78" s="101"/>
      <c r="V78" s="294"/>
      <c r="W78" s="3"/>
      <c r="X78"/>
      <c r="Y78"/>
      <c r="Z78" s="47"/>
      <c r="AA78"/>
      <c r="AH78" s="404"/>
    </row>
    <row r="79" spans="1:34" s="297" customFormat="1" ht="15" x14ac:dyDescent="0.2">
      <c r="A79" s="3"/>
      <c r="B79" s="307" t="str">
        <f>B$78&amp;"."&amp;ROW(B79)-ROW(B$78)</f>
        <v>G.1</v>
      </c>
      <c r="C79" s="198" t="s">
        <v>61</v>
      </c>
      <c r="D79" s="350"/>
      <c r="E79" s="347" t="s">
        <v>8</v>
      </c>
      <c r="F79" s="104" t="s">
        <v>8</v>
      </c>
      <c r="G79" s="101" t="str">
        <f ca="1">IFERROR(IF(F79&lt;&gt;0,F79*G$131,""),"")</f>
        <v/>
      </c>
      <c r="H79" s="103"/>
      <c r="I79" s="101" t="str">
        <f>IFERROR(IF(H79&lt;&gt;0,H79*I$131,""),"")</f>
        <v/>
      </c>
      <c r="J79" s="103"/>
      <c r="K79" s="101" t="str">
        <f>IFERROR(IF(J79&lt;&gt;0,J79*K$131,""),"")</f>
        <v/>
      </c>
      <c r="L79" s="103"/>
      <c r="M79" s="101" t="str">
        <f>IFERROR(IF(L79&lt;&gt;0,L79*M$131,""),"")</f>
        <v/>
      </c>
      <c r="N79" s="106"/>
      <c r="O79" s="101" t="str">
        <f>IF(N79&lt;&gt;0,N79*O$131,"")</f>
        <v/>
      </c>
      <c r="P79" s="106"/>
      <c r="Q79" s="101" t="str">
        <f>IFERROR(IF(P79&lt;&gt;0,P79*Q$131,""),"")</f>
        <v/>
      </c>
      <c r="R79" s="242"/>
      <c r="S79" s="101" t="str">
        <f>IFERROR(IF(R79&lt;&gt;0,R79*S$131,""),"")</f>
        <v/>
      </c>
      <c r="T79" s="360"/>
      <c r="U79" s="101" t="str">
        <f ca="1">IF(SUMIF($F$34:$S$34,$U$34,F79:S79)&lt;&gt;0,SUMIF($F$34:$S$34,$U$34,F79:S79),"")</f>
        <v/>
      </c>
      <c r="V79" s="296" t="str">
        <f t="shared" ref="V79:V80" ca="1" si="20">IF(AND(U79&lt;&gt;0,U79&lt;&gt;""),U79/U$51,"")</f>
        <v/>
      </c>
      <c r="W79" s="3"/>
      <c r="X79"/>
      <c r="Y79"/>
      <c r="Z79" s="345"/>
      <c r="AA79"/>
      <c r="AH79" s="404"/>
    </row>
    <row r="80" spans="1:34" s="297" customFormat="1" ht="15" x14ac:dyDescent="0.2">
      <c r="A80" s="3"/>
      <c r="B80" s="315" t="str">
        <f t="shared" ref="B80:B83" si="21">B$78&amp;"."&amp;ROW(B80)-ROW(B$78)</f>
        <v>G.2</v>
      </c>
      <c r="C80" s="198" t="s">
        <v>61</v>
      </c>
      <c r="D80" s="350"/>
      <c r="E80" s="347" t="s">
        <v>8</v>
      </c>
      <c r="F80" s="104" t="s">
        <v>8</v>
      </c>
      <c r="G80" s="101" t="str">
        <f ca="1">IFERROR(IF(F80&lt;&gt;0,F80*G$131,""),"")</f>
        <v/>
      </c>
      <c r="H80" s="106"/>
      <c r="I80" s="101" t="str">
        <f>IFERROR(IF(H80&lt;&gt;0,H80*I$131,""),"")</f>
        <v/>
      </c>
      <c r="J80" s="103"/>
      <c r="K80" s="101" t="str">
        <f>IFERROR(IF(J80&lt;&gt;0,J80*K$131,""),"")</f>
        <v/>
      </c>
      <c r="L80" s="106"/>
      <c r="M80" s="101" t="str">
        <f>IFERROR(IF(L80&lt;&gt;0,L80*M$131,""),"")</f>
        <v/>
      </c>
      <c r="N80" s="106"/>
      <c r="O80" s="101" t="str">
        <f>IF(N80&lt;&gt;0,N80*O$131,"")</f>
        <v/>
      </c>
      <c r="P80" s="106"/>
      <c r="Q80" s="101" t="str">
        <f>IFERROR(IF(P80&lt;&gt;0,P80*Q$131,""),"")</f>
        <v/>
      </c>
      <c r="R80" s="242"/>
      <c r="S80" s="101" t="str">
        <f>IFERROR(IF(R80&lt;&gt;0,R80*S$131,""),"")</f>
        <v/>
      </c>
      <c r="T80" s="360"/>
      <c r="U80" s="101" t="str">
        <f ca="1">IF(SUMIF($F$34:$S$34,$U$34,F80:S80)&lt;&gt;0,SUMIF($F$34:$S$34,$U$34,F80:S80),"")</f>
        <v/>
      </c>
      <c r="V80" s="296" t="str">
        <f t="shared" ca="1" si="20"/>
        <v/>
      </c>
      <c r="W80" s="3"/>
      <c r="X80"/>
      <c r="Y80"/>
      <c r="Z80" s="345"/>
      <c r="AA80" s="3"/>
      <c r="AH80" s="404"/>
    </row>
    <row r="81" spans="1:151" s="297" customFormat="1" ht="15" x14ac:dyDescent="0.2">
      <c r="A81" s="3"/>
      <c r="B81" s="316" t="str">
        <f t="shared" si="21"/>
        <v>G.3</v>
      </c>
      <c r="C81" s="194" t="s">
        <v>62</v>
      </c>
      <c r="D81" s="350"/>
      <c r="E81" s="347" t="s">
        <v>8</v>
      </c>
      <c r="F81" s="104" t="s">
        <v>8</v>
      </c>
      <c r="G81" s="101" t="str">
        <f ca="1">IFERROR(IF(F81&lt;&gt;0,F81*G$131,""),"")</f>
        <v/>
      </c>
      <c r="H81" s="106"/>
      <c r="I81" s="101" t="str">
        <f>IFERROR(IF(H81&lt;&gt;0,H81*I$131,""),"")</f>
        <v/>
      </c>
      <c r="J81" s="103"/>
      <c r="K81" s="101" t="str">
        <f>IFERROR(IF(J81&lt;&gt;0,J81*K$131,""),"")</f>
        <v/>
      </c>
      <c r="L81" s="106"/>
      <c r="M81" s="101" t="str">
        <f>IFERROR(IF(L81&lt;&gt;0,L81*M$131,""),"")</f>
        <v/>
      </c>
      <c r="N81" s="106"/>
      <c r="O81" s="101" t="str">
        <f>IF(N81&lt;&gt;0,N81*O$131,"")</f>
        <v/>
      </c>
      <c r="P81" s="106"/>
      <c r="Q81" s="101" t="str">
        <f>IFERROR(IF(P81&lt;&gt;0,P81*Q$131,""),"")</f>
        <v/>
      </c>
      <c r="R81" s="242"/>
      <c r="S81" s="101" t="str">
        <f>IFERROR(IF(R81&lt;&gt;0,R81*S$131,""),"")</f>
        <v/>
      </c>
      <c r="T81" s="360"/>
      <c r="U81" s="101" t="str">
        <f ca="1">IF(SUMIF($F$34:$S$34,$U$34,F81:S81)&lt;&gt;0,SUMIF($F$34:$S$34,$U$34,F81:S81),"")</f>
        <v/>
      </c>
      <c r="V81" s="296" t="str">
        <f ca="1">IF(AND(U81&lt;&gt;0,U81&lt;&gt;""),U81/U$51,"")</f>
        <v/>
      </c>
      <c r="W81" s="3"/>
      <c r="X81"/>
      <c r="Y81"/>
      <c r="Z81" s="345"/>
      <c r="AA81" s="3"/>
      <c r="AH81" s="404"/>
    </row>
    <row r="82" spans="1:151" s="297" customFormat="1" ht="15" x14ac:dyDescent="0.2">
      <c r="A82" s="3"/>
      <c r="B82" s="316" t="str">
        <f t="shared" si="21"/>
        <v>G.4</v>
      </c>
      <c r="C82" s="199" t="s">
        <v>63</v>
      </c>
      <c r="D82" s="350"/>
      <c r="E82" s="347" t="s">
        <v>8</v>
      </c>
      <c r="F82" s="104"/>
      <c r="G82" s="101" t="str">
        <f>IFERROR(IF(F82&lt;&gt;0,F82*G$131,""),"")</f>
        <v/>
      </c>
      <c r="H82" s="106"/>
      <c r="I82" s="101" t="str">
        <f>IFERROR(IF(H82&lt;&gt;0,H82*I$131,""),"")</f>
        <v/>
      </c>
      <c r="J82" s="106"/>
      <c r="K82" s="101" t="str">
        <f>IFERROR(IF(J82&lt;&gt;0,J82*K$131,""),"")</f>
        <v/>
      </c>
      <c r="L82" s="106"/>
      <c r="M82" s="101" t="str">
        <f>IFERROR(IF(L82&lt;&gt;0,L82*M$131,""),"")</f>
        <v/>
      </c>
      <c r="N82" s="106"/>
      <c r="O82" s="101" t="str">
        <f>IF(N82&lt;&gt;0,N82*O$131,"")</f>
        <v/>
      </c>
      <c r="P82" s="106"/>
      <c r="Q82" s="101" t="str">
        <f>IFERROR(IF(P82&lt;&gt;0,P82*Q$131,""),"")</f>
        <v/>
      </c>
      <c r="R82" s="242"/>
      <c r="S82" s="101" t="str">
        <f>IFERROR(IF(R82&lt;&gt;0,R82*S$131,""),"")</f>
        <v/>
      </c>
      <c r="T82" s="360"/>
      <c r="U82" s="101" t="str">
        <f>IF(SUMIF($F$34:$S$34,$U$34,F82:S82)&lt;&gt;0,SUMIF($F$34:$S$34,$U$34,F82:S82),"")</f>
        <v/>
      </c>
      <c r="V82" s="296" t="str">
        <f t="shared" ref="V82:V83" si="22">IF(AND(U82&lt;&gt;0,U82&lt;&gt;""),U82/U$51,"")</f>
        <v/>
      </c>
      <c r="W82" s="3"/>
      <c r="X82"/>
      <c r="Y82"/>
      <c r="Z82" s="345"/>
      <c r="AA82" s="3"/>
      <c r="AH82" s="404"/>
    </row>
    <row r="83" spans="1:151" s="297" customFormat="1" ht="16" thickBot="1" x14ac:dyDescent="0.25">
      <c r="A83" s="3"/>
      <c r="B83" s="316" t="str">
        <f t="shared" si="21"/>
        <v>G.5</v>
      </c>
      <c r="C83" s="199" t="s">
        <v>63</v>
      </c>
      <c r="D83" s="350"/>
      <c r="E83" s="347" t="s">
        <v>8</v>
      </c>
      <c r="F83" s="104" t="s">
        <v>8</v>
      </c>
      <c r="G83" s="101" t="str">
        <f ca="1">IFERROR(IF(F83&lt;&gt;0,F83*G$131,""),"")</f>
        <v/>
      </c>
      <c r="H83" s="106"/>
      <c r="I83" s="101" t="str">
        <f>IFERROR(IF(H83&lt;&gt;0,H83*I$131,""),"")</f>
        <v/>
      </c>
      <c r="J83" s="106"/>
      <c r="K83" s="101" t="str">
        <f>IFERROR(IF(J83&lt;&gt;0,J83*K$131,""),"")</f>
        <v/>
      </c>
      <c r="L83" s="106"/>
      <c r="M83" s="101" t="str">
        <f>IFERROR(IF(L83&lt;&gt;0,L83*M$131,""),"")</f>
        <v/>
      </c>
      <c r="N83" s="106"/>
      <c r="O83" s="101" t="str">
        <f>IF(N83&lt;&gt;0,N83*O$131,"")</f>
        <v/>
      </c>
      <c r="P83" s="106"/>
      <c r="Q83" s="101" t="str">
        <f>IFERROR(IF(P83&lt;&gt;0,P83*Q$131,""),"")</f>
        <v/>
      </c>
      <c r="R83" s="242"/>
      <c r="S83" s="101" t="str">
        <f>IFERROR(IF(R83&lt;&gt;0,R83*S$131,""),"")</f>
        <v/>
      </c>
      <c r="T83" s="360"/>
      <c r="U83" s="101" t="str">
        <f ca="1">IF(SUMIF($F$34:$S$34,$U$34,F83:S83)&lt;&gt;0,SUMIF($F$34:$S$34,$U$34,F83:S83),"")</f>
        <v/>
      </c>
      <c r="V83" s="296" t="str">
        <f t="shared" ca="1" si="22"/>
        <v/>
      </c>
      <c r="W83" s="3"/>
      <c r="X83"/>
      <c r="Y83"/>
      <c r="Z83" s="3"/>
      <c r="AA83" s="3"/>
      <c r="AH83" s="404"/>
    </row>
    <row r="84" spans="1:151" s="297" customFormat="1" ht="16" x14ac:dyDescent="0.2">
      <c r="A84" s="3"/>
      <c r="B84" s="308"/>
      <c r="C84" s="19" t="s">
        <v>67</v>
      </c>
      <c r="D84" s="19"/>
      <c r="E84" s="19"/>
      <c r="F84" s="17">
        <f t="shared" ref="F84:S84" si="23">SUM(F79:F83)</f>
        <v>0</v>
      </c>
      <c r="G84" s="35">
        <f t="shared" ca="1" si="23"/>
        <v>0</v>
      </c>
      <c r="H84" s="41">
        <f t="shared" si="23"/>
        <v>0</v>
      </c>
      <c r="I84" s="35">
        <f t="shared" si="23"/>
        <v>0</v>
      </c>
      <c r="J84" s="41">
        <f t="shared" si="23"/>
        <v>0</v>
      </c>
      <c r="K84" s="35">
        <f>SUM(K79:K83)</f>
        <v>0</v>
      </c>
      <c r="L84" s="41">
        <f t="shared" si="23"/>
        <v>0</v>
      </c>
      <c r="M84" s="35">
        <f t="shared" si="23"/>
        <v>0</v>
      </c>
      <c r="N84" s="41">
        <f t="shared" si="23"/>
        <v>0</v>
      </c>
      <c r="O84" s="35">
        <f t="shared" si="23"/>
        <v>0</v>
      </c>
      <c r="P84" s="41">
        <f t="shared" si="23"/>
        <v>0</v>
      </c>
      <c r="Q84" s="35">
        <f t="shared" si="23"/>
        <v>0</v>
      </c>
      <c r="R84" s="41">
        <f t="shared" si="23"/>
        <v>0</v>
      </c>
      <c r="S84" s="35">
        <f t="shared" si="23"/>
        <v>0</v>
      </c>
      <c r="T84" s="35"/>
      <c r="U84" s="35">
        <f ca="1">SUM(U79:U83)</f>
        <v>0</v>
      </c>
      <c r="V84" s="298" t="str">
        <f ca="1">IF(U84&lt;&gt;0,U84/U$51,"")</f>
        <v/>
      </c>
      <c r="W84" s="3"/>
      <c r="X84"/>
      <c r="Y84"/>
      <c r="Z84" s="3"/>
      <c r="AA84" s="3"/>
      <c r="AH84" s="404"/>
    </row>
    <row r="85" spans="1:151" s="297" customFormat="1" ht="15" thickBot="1" x14ac:dyDescent="0.2">
      <c r="A85" s="3"/>
      <c r="B85" s="306"/>
      <c r="C85" s="18" t="s">
        <v>30</v>
      </c>
      <c r="D85" s="18"/>
      <c r="E85" s="18"/>
      <c r="F85" s="38">
        <f>SUMIF($E79:$E83,"R",F79:F83)</f>
        <v>0</v>
      </c>
      <c r="G85" s="37">
        <f ca="1">F85*G$131</f>
        <v>0</v>
      </c>
      <c r="H85" s="38">
        <f>SUMIF($E79:$E83,"R",H79:H83)</f>
        <v>0</v>
      </c>
      <c r="I85" s="37">
        <f ca="1">H85*I$131</f>
        <v>0</v>
      </c>
      <c r="J85" s="38">
        <f>SUMIF($E79:$E83,"R",J79:J83)</f>
        <v>0</v>
      </c>
      <c r="K85" s="37">
        <f ca="1">J85*K$131</f>
        <v>0</v>
      </c>
      <c r="L85" s="38">
        <f>SUMIF($E79:$E83,"R",L79:L83)</f>
        <v>0</v>
      </c>
      <c r="M85" s="37">
        <f ca="1">L85*M$131</f>
        <v>0</v>
      </c>
      <c r="N85" s="38">
        <f>SUMIF($E79:$E83,"R",N79:N83)</f>
        <v>0</v>
      </c>
      <c r="O85" s="37">
        <f ca="1">N85*O$131</f>
        <v>0</v>
      </c>
      <c r="P85" s="38">
        <f>SUMIF($E79:$E83,"R",P79:P83)</f>
        <v>0</v>
      </c>
      <c r="Q85" s="37">
        <f ca="1">P85*Q$131</f>
        <v>0</v>
      </c>
      <c r="R85" s="38">
        <f>SUMIF($E79:$E83,"R",R79:R83)</f>
        <v>0</v>
      </c>
      <c r="S85" s="37">
        <f ca="1">R85*S$131</f>
        <v>0</v>
      </c>
      <c r="T85" s="37"/>
      <c r="U85" s="37">
        <f ca="1">SUMIF($F$34:$S$34,$U$34,F85:S85)</f>
        <v>0</v>
      </c>
      <c r="V85" s="300" t="str">
        <f ca="1">IF(U85&lt;&gt;0,U85/U$51,"")</f>
        <v/>
      </c>
      <c r="W85" s="3"/>
      <c r="X85" s="28"/>
      <c r="Y85" s="3"/>
      <c r="Z85" s="3"/>
      <c r="AA85" s="3"/>
      <c r="AH85" s="404"/>
    </row>
    <row r="86" spans="1:151" s="297" customFormat="1" ht="17.25" customHeight="1" thickBot="1" x14ac:dyDescent="0.25">
      <c r="A86" s="3"/>
      <c r="B86" s="486" t="s">
        <v>68</v>
      </c>
      <c r="C86" s="487"/>
      <c r="D86" s="334"/>
      <c r="E86" s="229"/>
      <c r="F86" s="22">
        <f t="shared" ref="F86:R86" si="24">F68-F76+F84</f>
        <v>0</v>
      </c>
      <c r="G86" s="30">
        <f t="shared" ca="1" si="24"/>
        <v>0</v>
      </c>
      <c r="H86" s="22">
        <f>H68-H76+H84</f>
        <v>0</v>
      </c>
      <c r="I86" s="30">
        <f>I68-I76+I84</f>
        <v>0</v>
      </c>
      <c r="J86" s="22">
        <f>J68-J76+J84</f>
        <v>0</v>
      </c>
      <c r="K86" s="30">
        <f>K68-K76+K84</f>
        <v>0</v>
      </c>
      <c r="L86" s="30">
        <f t="shared" si="24"/>
        <v>0</v>
      </c>
      <c r="M86" s="30">
        <f t="shared" si="24"/>
        <v>0</v>
      </c>
      <c r="N86" s="30">
        <f t="shared" si="24"/>
        <v>0</v>
      </c>
      <c r="O86" s="30">
        <f t="shared" si="24"/>
        <v>0</v>
      </c>
      <c r="P86" s="30">
        <f t="shared" si="24"/>
        <v>0</v>
      </c>
      <c r="Q86" s="30">
        <f t="shared" si="24"/>
        <v>0</v>
      </c>
      <c r="R86" s="30">
        <f t="shared" si="24"/>
        <v>0</v>
      </c>
      <c r="S86" s="30">
        <f>S68-S76+S84</f>
        <v>0</v>
      </c>
      <c r="T86" s="30"/>
      <c r="U86" s="30">
        <f ca="1">U68-U76+U84</f>
        <v>0</v>
      </c>
      <c r="V86" s="317" t="str">
        <f ca="1">IF(U86&gt;0,U86/U$51,"")</f>
        <v/>
      </c>
      <c r="W86" s="3"/>
      <c r="X86" s="28"/>
      <c r="Y86" s="3"/>
      <c r="Z86" s="3"/>
      <c r="AA86" s="3"/>
      <c r="AH86" s="404"/>
    </row>
    <row r="87" spans="1:151" s="297" customFormat="1" ht="16" customHeight="1" thickBot="1" x14ac:dyDescent="0.25">
      <c r="A87" s="3"/>
      <c r="B87" s="318"/>
      <c r="C87" s="319" t="s">
        <v>30</v>
      </c>
      <c r="D87" s="319"/>
      <c r="E87" s="319"/>
      <c r="F87" s="320">
        <f>F69-F77+F85</f>
        <v>0</v>
      </c>
      <c r="G87" s="320">
        <f ca="1">F87*G$131</f>
        <v>0</v>
      </c>
      <c r="H87" s="320">
        <f>H69-H77+H85</f>
        <v>0</v>
      </c>
      <c r="I87" s="320">
        <f ca="1">H87*I$131</f>
        <v>0</v>
      </c>
      <c r="J87" s="320">
        <f>J69-J77+J85</f>
        <v>0</v>
      </c>
      <c r="K87" s="320">
        <f ca="1">J87*K$131</f>
        <v>0</v>
      </c>
      <c r="L87" s="320">
        <f>L69-L77+L85</f>
        <v>0</v>
      </c>
      <c r="M87" s="320">
        <f ca="1">L87*M$131</f>
        <v>0</v>
      </c>
      <c r="N87" s="320">
        <f>N69-N77+N85</f>
        <v>0</v>
      </c>
      <c r="O87" s="320">
        <f ca="1">N87*O$131</f>
        <v>0</v>
      </c>
      <c r="P87" s="320">
        <f>P69-P77+P85</f>
        <v>0</v>
      </c>
      <c r="Q87" s="320">
        <f ca="1">P87*Q$131</f>
        <v>0</v>
      </c>
      <c r="R87" s="320">
        <f>R69-R77+R85</f>
        <v>0</v>
      </c>
      <c r="S87" s="320">
        <f ca="1">R87*S$131</f>
        <v>0</v>
      </c>
      <c r="T87" s="320"/>
      <c r="U87" s="321">
        <f ca="1">SUMIF($F$34:$S$34,$U$34,F87:S87)</f>
        <v>0</v>
      </c>
      <c r="V87" s="322" t="str">
        <f ca="1">IF(U87&gt;0,U87/U$51,"")</f>
        <v/>
      </c>
      <c r="W87" s="8"/>
      <c r="X87" s="445" t="s">
        <v>69</v>
      </c>
      <c r="Y87" s="446"/>
      <c r="Z87" s="446"/>
      <c r="AA87" s="447"/>
      <c r="AH87" s="404"/>
    </row>
    <row r="88" spans="1:151" s="297" customFormat="1" ht="15" customHeight="1" thickBot="1" x14ac:dyDescent="0.25">
      <c r="A88" s="3"/>
      <c r="B88" s="3"/>
      <c r="C88" s="9"/>
      <c r="D88" s="9"/>
      <c r="E88" s="9"/>
      <c r="F88" s="9"/>
      <c r="G88" s="9"/>
      <c r="H88" s="9"/>
      <c r="I88" s="9"/>
      <c r="J88" s="9"/>
      <c r="K88" s="9"/>
      <c r="L88" s="9"/>
      <c r="M88" s="9"/>
      <c r="N88" s="9"/>
      <c r="O88" s="9"/>
      <c r="P88" s="9"/>
      <c r="Q88" s="9"/>
      <c r="R88" s="9"/>
      <c r="S88" s="9"/>
      <c r="T88" s="9"/>
      <c r="U88" s="9"/>
      <c r="V88" s="9"/>
      <c r="W88" s="9"/>
      <c r="X88" s="454" t="s">
        <v>70</v>
      </c>
      <c r="Y88" s="455"/>
      <c r="Z88" s="455" t="s">
        <v>71</v>
      </c>
      <c r="AA88" s="456"/>
      <c r="AH88" s="404"/>
    </row>
    <row r="89" spans="1:151" s="297" customFormat="1" ht="17" customHeight="1" thickBot="1" x14ac:dyDescent="0.25">
      <c r="A89" s="3"/>
      <c r="B89" s="478" t="s">
        <v>72</v>
      </c>
      <c r="C89" s="479"/>
      <c r="D89" s="332"/>
      <c r="E89" s="232"/>
      <c r="F89" s="62">
        <f ca="1">(SUM(F37:F39)+SUM(F43:F48)-SUM(F64:F65))*F138</f>
        <v>0</v>
      </c>
      <c r="G89" s="63"/>
      <c r="H89" s="62">
        <f ca="1">(SUM(H37:H39)+SUM(H43:H48)-SUM(H64:H65))*H138</f>
        <v>0</v>
      </c>
      <c r="I89" s="63"/>
      <c r="J89" s="62">
        <f ca="1">(SUM(J37:J39)+SUM(J43:J48)-SUM(J64:J65))*J138</f>
        <v>0</v>
      </c>
      <c r="K89" s="63"/>
      <c r="L89" s="62">
        <f ca="1">(SUM(L37:L39)+SUM(L43:L48)-SUM(L64:L65))*L138</f>
        <v>0</v>
      </c>
      <c r="M89" s="63"/>
      <c r="N89" s="62">
        <f ca="1">(SUM(N37:N39)+SUM(N43:N48)-SUM(N64:N65))*N138</f>
        <v>0</v>
      </c>
      <c r="O89" s="63"/>
      <c r="P89" s="62">
        <f ca="1">(SUM(P37:P39)+SUM(P43:P48)-SUM(P64:P65))*P138</f>
        <v>0</v>
      </c>
      <c r="Q89" s="63"/>
      <c r="R89" s="62">
        <f ca="1">(SUM(R37:R39)+SUM(R43:R48)-SUM(R64:R65))*R138</f>
        <v>0</v>
      </c>
      <c r="S89" s="63"/>
      <c r="T89" s="64"/>
      <c r="U89" s="64" t="s">
        <v>73</v>
      </c>
      <c r="V89" s="65">
        <f ca="1">SUM(F89:S89)</f>
        <v>0</v>
      </c>
      <c r="W89" s="9"/>
      <c r="X89" s="262">
        <v>10000</v>
      </c>
      <c r="Y89" s="260" t="s">
        <v>74</v>
      </c>
      <c r="Z89" s="263">
        <v>1000</v>
      </c>
      <c r="AA89" s="261" t="s">
        <v>74</v>
      </c>
      <c r="AH89" s="404"/>
    </row>
    <row r="90" spans="1:151" s="297" customFormat="1" ht="14.25" customHeight="1" x14ac:dyDescent="0.2">
      <c r="A90" s="3"/>
      <c r="B90" s="9"/>
      <c r="C90" s="9"/>
      <c r="D90" s="9"/>
      <c r="E90" s="9"/>
      <c r="F90" s="9"/>
      <c r="G90" s="9"/>
      <c r="H90" s="9"/>
      <c r="I90" s="9"/>
      <c r="J90" s="9"/>
      <c r="K90" s="9"/>
      <c r="L90" s="9"/>
      <c r="M90" s="9"/>
      <c r="N90" s="9"/>
      <c r="O90" s="9"/>
      <c r="P90" s="9"/>
      <c r="Q90" s="9"/>
      <c r="R90" s="9"/>
      <c r="S90" s="9"/>
      <c r="T90" s="9"/>
      <c r="U90" s="9"/>
      <c r="V90" s="9"/>
      <c r="W90" s="9"/>
      <c r="X90" s="448" t="str">
        <f ca="1">IF($V89&gt;=X89,"Obbligo di nomina se settore industriale","")</f>
        <v/>
      </c>
      <c r="Y90" s="449"/>
      <c r="Z90" s="449" t="str">
        <f ca="1">IF($V89&gt;=Z89,"Obbligo di nomina se settore diverso dall'industriale","")</f>
        <v/>
      </c>
      <c r="AA90" s="452"/>
      <c r="AC90" s="405"/>
      <c r="AD90" s="405"/>
      <c r="AE90" s="405"/>
      <c r="AF90" s="405"/>
      <c r="AG90" s="405"/>
      <c r="AH90" s="405"/>
      <c r="AI90" s="405"/>
      <c r="AJ90" s="405"/>
      <c r="AK90" s="405"/>
      <c r="AL90" s="405"/>
      <c r="AM90" s="405"/>
    </row>
    <row r="91" spans="1:151" s="297" customFormat="1" ht="14.25" customHeight="1" thickBot="1" x14ac:dyDescent="0.25">
      <c r="A91" s="3"/>
      <c r="B91" s="3"/>
      <c r="C91" s="10"/>
      <c r="D91" s="10"/>
      <c r="E91" s="10"/>
      <c r="F91" s="11"/>
      <c r="G91" s="11"/>
      <c r="H91" s="11"/>
      <c r="I91" s="11"/>
      <c r="J91" s="11"/>
      <c r="K91" s="11"/>
      <c r="L91" s="11"/>
      <c r="M91" s="11"/>
      <c r="N91" s="11"/>
      <c r="O91" s="11"/>
      <c r="P91" s="11"/>
      <c r="Q91" s="11"/>
      <c r="R91" s="11"/>
      <c r="S91" s="11"/>
      <c r="T91" s="11"/>
      <c r="U91" s="11"/>
      <c r="V91" s="11"/>
      <c r="W91" s="3"/>
      <c r="X91" s="450"/>
      <c r="Y91" s="451"/>
      <c r="Z91" s="451"/>
      <c r="AA91" s="453"/>
      <c r="AC91" s="405"/>
      <c r="AD91" s="405"/>
      <c r="AE91" s="405"/>
      <c r="AF91" s="405"/>
      <c r="AG91" s="405"/>
      <c r="AH91" s="405"/>
      <c r="AI91" s="405"/>
      <c r="AJ91" s="405"/>
      <c r="AK91" s="405"/>
      <c r="AL91" s="405"/>
      <c r="AM91" s="405"/>
    </row>
    <row r="92" spans="1:151" s="297" customFormat="1" ht="24" thickBot="1" x14ac:dyDescent="0.3">
      <c r="A92" s="3"/>
      <c r="B92" s="33" t="s">
        <v>75</v>
      </c>
      <c r="C92" s="3"/>
      <c r="D92" s="3"/>
      <c r="E92" s="3"/>
      <c r="F92" s="3"/>
      <c r="G92" s="23"/>
      <c r="H92" s="11"/>
      <c r="I92" s="11"/>
      <c r="J92" s="11"/>
      <c r="K92" s="11"/>
      <c r="L92" s="11"/>
      <c r="M92" s="11"/>
      <c r="N92" s="11"/>
      <c r="O92" s="11"/>
      <c r="P92" s="11"/>
      <c r="Q92" s="11"/>
      <c r="R92" s="11"/>
      <c r="S92" s="11"/>
      <c r="T92" s="11"/>
      <c r="U92" s="11"/>
      <c r="V92" s="11"/>
      <c r="W92" s="3"/>
      <c r="X92" s="29"/>
      <c r="Y92" s="3"/>
      <c r="Z92" s="3"/>
      <c r="AA92" s="3"/>
      <c r="AC92" s="405"/>
      <c r="AD92" s="405"/>
      <c r="AE92" s="405"/>
      <c r="AF92" s="405"/>
      <c r="AG92" s="405"/>
      <c r="AH92" s="405"/>
      <c r="AI92" s="405"/>
      <c r="AJ92" s="405"/>
      <c r="AK92" s="405"/>
      <c r="AL92" s="405"/>
      <c r="AM92" s="405"/>
    </row>
    <row r="93" spans="1:151" s="297" customFormat="1" ht="17" thickBot="1" x14ac:dyDescent="0.2">
      <c r="A93" s="3"/>
      <c r="B93" s="392"/>
      <c r="C93" s="387"/>
      <c r="D93" s="387"/>
      <c r="E93" s="387"/>
      <c r="F93" s="69"/>
      <c r="G93" s="69"/>
      <c r="H93" s="69"/>
      <c r="I93" s="69"/>
      <c r="J93" s="69" t="s">
        <v>76</v>
      </c>
      <c r="K93" s="69"/>
      <c r="L93" s="69"/>
      <c r="M93" s="69"/>
      <c r="N93" s="69"/>
      <c r="O93" s="69"/>
      <c r="P93" s="69"/>
      <c r="Q93" s="69"/>
      <c r="R93" s="69"/>
      <c r="S93" s="69"/>
      <c r="T93" s="387"/>
      <c r="U93" s="387"/>
      <c r="V93" s="388"/>
      <c r="W93" s="3"/>
      <c r="X93" s="389"/>
      <c r="Y93" s="3"/>
      <c r="Z93" s="3"/>
      <c r="AA93" s="3"/>
      <c r="AC93" s="405"/>
      <c r="AD93" s="405"/>
      <c r="AE93" s="405"/>
      <c r="AF93" s="405"/>
      <c r="AG93" s="405"/>
      <c r="AH93" s="405"/>
      <c r="AI93" s="405"/>
      <c r="AJ93" s="405"/>
      <c r="AK93" s="405"/>
      <c r="AL93" s="405"/>
      <c r="AM93" s="405"/>
    </row>
    <row r="94" spans="1:151" s="297" customFormat="1" ht="17" thickBot="1" x14ac:dyDescent="0.2">
      <c r="A94" s="3"/>
      <c r="B94" s="395"/>
      <c r="C94" s="396"/>
      <c r="D94" s="396"/>
      <c r="E94" s="397"/>
      <c r="F94" s="497" t="str">
        <f>F32</f>
        <v>I</v>
      </c>
      <c r="G94" s="498"/>
      <c r="H94" s="497" t="str">
        <f>H32</f>
        <v>II</v>
      </c>
      <c r="I94" s="498"/>
      <c r="J94" s="497" t="str">
        <f>J32</f>
        <v>III</v>
      </c>
      <c r="K94" s="498"/>
      <c r="L94" s="497" t="str">
        <f>L32</f>
        <v>IV</v>
      </c>
      <c r="M94" s="498"/>
      <c r="N94" s="497" t="str">
        <f>N32</f>
        <v>V</v>
      </c>
      <c r="O94" s="498"/>
      <c r="P94" s="497" t="str">
        <f>P32</f>
        <v>VI</v>
      </c>
      <c r="Q94" s="498"/>
      <c r="R94" s="497" t="str">
        <f>R32</f>
        <v>VII</v>
      </c>
      <c r="S94" s="498"/>
      <c r="T94" s="395"/>
      <c r="U94" s="386"/>
      <c r="V94" s="390"/>
      <c r="W94" s="3"/>
      <c r="X94" s="391"/>
      <c r="Y94" s="3"/>
      <c r="Z94" s="3"/>
      <c r="AA94" s="3"/>
      <c r="AC94" s="405"/>
      <c r="AD94" s="405"/>
      <c r="AE94" s="405"/>
      <c r="AF94" s="405"/>
      <c r="AG94" s="405"/>
      <c r="AH94" s="405"/>
      <c r="AI94" s="405"/>
      <c r="AJ94" s="405"/>
      <c r="AK94" s="405"/>
      <c r="AL94" s="405"/>
      <c r="AM94" s="405"/>
    </row>
    <row r="95" spans="1:151" s="297" customFormat="1" ht="18" x14ac:dyDescent="0.15">
      <c r="A95" s="3"/>
      <c r="B95" s="433" t="s">
        <v>77</v>
      </c>
      <c r="C95" s="434"/>
      <c r="D95" s="393"/>
      <c r="E95" s="394"/>
      <c r="F95" s="473" t="str">
        <f>IF(LEN(F33)=0,"",F33)</f>
        <v/>
      </c>
      <c r="G95" s="474"/>
      <c r="H95" s="473" t="str">
        <f>IF(LEN(H33)=0,"",H33)</f>
        <v/>
      </c>
      <c r="I95" s="474"/>
      <c r="J95" s="473" t="str">
        <f>IF(LEN(J33)=0,"",J33)</f>
        <v/>
      </c>
      <c r="K95" s="474"/>
      <c r="L95" s="473" t="str">
        <f>IF(LEN(L33)=0,"",L33)</f>
        <v/>
      </c>
      <c r="M95" s="474"/>
      <c r="N95" s="473" t="str">
        <f>IF(LEN(N33)=0,"",N33)</f>
        <v/>
      </c>
      <c r="O95" s="474"/>
      <c r="P95" s="473" t="str">
        <f>IF(LEN(P33)=0,"",P33)</f>
        <v/>
      </c>
      <c r="Q95" s="474"/>
      <c r="R95" s="473" t="str">
        <f>IF(LEN(R33)=0,"",R33)</f>
        <v/>
      </c>
      <c r="S95" s="474"/>
      <c r="T95" s="399"/>
      <c r="U95" s="471" t="s">
        <v>19</v>
      </c>
      <c r="V95" s="472"/>
      <c r="W95" s="7"/>
      <c r="X95" s="132" t="s">
        <v>78</v>
      </c>
      <c r="Y95" s="7"/>
      <c r="Z95" s="3"/>
      <c r="AA95" s="3"/>
      <c r="AC95" s="405"/>
      <c r="AD95" s="405"/>
      <c r="AE95" s="405"/>
      <c r="AF95" s="405"/>
      <c r="AG95" s="405"/>
      <c r="AH95" s="405"/>
      <c r="AI95" s="405"/>
      <c r="AJ95" s="405"/>
      <c r="AK95" s="405"/>
      <c r="AL95" s="405"/>
      <c r="AM95" s="405"/>
    </row>
    <row r="96" spans="1:151" s="405" customFormat="1" ht="15.75" customHeight="1" thickBot="1" x14ac:dyDescent="0.2">
      <c r="A96" s="7"/>
      <c r="B96" s="5" t="s">
        <v>21</v>
      </c>
      <c r="C96" s="12"/>
      <c r="D96" s="12"/>
      <c r="E96" s="12"/>
      <c r="F96" s="356" t="str">
        <f>IF(F34="","-",F34)</f>
        <v>-</v>
      </c>
      <c r="G96" s="100" t="str">
        <f>G34</f>
        <v>TJ</v>
      </c>
      <c r="H96" s="356" t="str">
        <f>IF(H34="","-",H34)</f>
        <v>-</v>
      </c>
      <c r="I96" s="356" t="str">
        <f>I34</f>
        <v>TJ</v>
      </c>
      <c r="J96" s="356" t="str">
        <f>IF(J34="","-",J34)</f>
        <v>-</v>
      </c>
      <c r="K96" s="356" t="str">
        <f>K34</f>
        <v>TJ</v>
      </c>
      <c r="L96" s="356" t="str">
        <f>IF(L34="","-",L34)</f>
        <v>-</v>
      </c>
      <c r="M96" s="356" t="str">
        <f>M34</f>
        <v>TJ</v>
      </c>
      <c r="N96" s="356" t="str">
        <f>IF(N34="","-",N34)</f>
        <v>-</v>
      </c>
      <c r="O96" s="356" t="str">
        <f>O34</f>
        <v>TJ</v>
      </c>
      <c r="P96" s="356" t="str">
        <f>IF(P34="","-",P34)</f>
        <v>-</v>
      </c>
      <c r="Q96" s="356" t="str">
        <f>Q34</f>
        <v>TJ</v>
      </c>
      <c r="R96" s="356" t="str">
        <f>IF(R34="","-",R34)</f>
        <v>-</v>
      </c>
      <c r="S96" s="356" t="str">
        <f>S34</f>
        <v>TJ</v>
      </c>
      <c r="T96" s="356"/>
      <c r="U96" s="100" t="str">
        <f>$H$157</f>
        <v>TJ</v>
      </c>
      <c r="V96" s="100" t="s">
        <v>22</v>
      </c>
      <c r="W96" s="7"/>
      <c r="X96" s="133" t="s">
        <v>23</v>
      </c>
      <c r="Y96" s="7"/>
      <c r="Z96" s="3"/>
      <c r="AA96" s="7"/>
      <c r="AS96" s="297"/>
      <c r="AT96" s="297"/>
      <c r="AU96" s="297"/>
      <c r="AV96" s="297"/>
      <c r="AW96" s="297"/>
      <c r="AX96" s="297"/>
      <c r="AY96" s="297"/>
      <c r="AZ96" s="297"/>
      <c r="BA96" s="297"/>
      <c r="BB96" s="297"/>
      <c r="BC96" s="297"/>
      <c r="BD96" s="297"/>
      <c r="BE96" s="297"/>
      <c r="BF96" s="297"/>
      <c r="BG96" s="297"/>
      <c r="BH96" s="297"/>
      <c r="BI96" s="297"/>
      <c r="BJ96" s="297"/>
      <c r="BK96" s="297"/>
      <c r="BL96" s="297"/>
      <c r="BM96" s="297"/>
      <c r="BN96" s="297"/>
      <c r="BO96" s="297"/>
      <c r="BP96" s="297"/>
      <c r="BQ96" s="297"/>
      <c r="BR96" s="297"/>
      <c r="BS96" s="297"/>
      <c r="BT96" s="297"/>
      <c r="BU96" s="297"/>
      <c r="BV96" s="297"/>
      <c r="BW96" s="297"/>
      <c r="BX96" s="297"/>
      <c r="BY96" s="297"/>
      <c r="BZ96" s="297"/>
      <c r="CA96" s="297"/>
      <c r="CB96" s="297"/>
      <c r="CC96" s="297"/>
      <c r="CD96" s="297"/>
      <c r="CE96" s="297"/>
      <c r="CF96" s="297"/>
      <c r="CG96" s="297"/>
      <c r="CH96" s="297"/>
      <c r="CI96" s="297"/>
      <c r="CJ96" s="297"/>
      <c r="CK96" s="297"/>
      <c r="CL96" s="297"/>
      <c r="CM96" s="297"/>
      <c r="CN96" s="297"/>
      <c r="CO96" s="297"/>
      <c r="CP96" s="297"/>
      <c r="CQ96" s="297"/>
      <c r="CR96" s="297"/>
      <c r="CS96" s="297"/>
      <c r="CT96" s="297"/>
      <c r="CU96" s="297"/>
      <c r="CV96" s="297"/>
      <c r="CW96" s="297"/>
      <c r="CX96" s="297"/>
      <c r="CY96" s="297"/>
      <c r="CZ96" s="297"/>
      <c r="DA96" s="297"/>
      <c r="DB96" s="297"/>
      <c r="DC96" s="297"/>
      <c r="DD96" s="297"/>
      <c r="DE96" s="297"/>
      <c r="DF96" s="297"/>
      <c r="DG96" s="297"/>
      <c r="DH96" s="297"/>
      <c r="DI96" s="297"/>
      <c r="DJ96" s="297"/>
      <c r="DK96" s="297"/>
      <c r="DL96" s="297"/>
      <c r="DM96" s="297"/>
      <c r="DN96" s="297"/>
      <c r="DO96" s="297"/>
      <c r="DP96" s="297"/>
      <c r="DQ96" s="297"/>
      <c r="DR96" s="297"/>
      <c r="DS96" s="297"/>
      <c r="DT96" s="297"/>
      <c r="DU96" s="297"/>
      <c r="DV96" s="297"/>
      <c r="DW96" s="297"/>
      <c r="DX96" s="297"/>
      <c r="DY96" s="297"/>
      <c r="DZ96" s="297"/>
      <c r="EA96" s="297"/>
      <c r="EB96" s="297"/>
      <c r="EC96" s="297"/>
      <c r="ED96" s="297"/>
      <c r="EE96" s="297"/>
      <c r="EF96" s="297"/>
      <c r="EG96" s="297"/>
      <c r="EH96" s="297"/>
      <c r="EI96" s="297"/>
      <c r="EJ96" s="297"/>
      <c r="EK96" s="297"/>
      <c r="EL96" s="297"/>
      <c r="EM96" s="297"/>
      <c r="EN96" s="297"/>
      <c r="EO96" s="297"/>
      <c r="EP96" s="297"/>
      <c r="EQ96" s="297"/>
      <c r="ER96" s="297"/>
      <c r="ES96" s="297"/>
      <c r="ET96" s="297"/>
      <c r="EU96" s="297"/>
    </row>
    <row r="97" spans="1:39" s="297" customFormat="1" ht="16" thickBot="1" x14ac:dyDescent="0.25">
      <c r="A97" s="3"/>
      <c r="B97" s="369">
        <f>B27</f>
        <v>2024</v>
      </c>
      <c r="C97" s="271"/>
      <c r="D97" s="271"/>
      <c r="E97" s="251"/>
      <c r="F97" s="45"/>
      <c r="G97" s="26"/>
      <c r="H97" s="26"/>
      <c r="I97" s="26"/>
      <c r="J97" s="26"/>
      <c r="K97" s="26"/>
      <c r="L97" s="26"/>
      <c r="M97" s="26"/>
      <c r="N97" s="26"/>
      <c r="O97" s="26"/>
      <c r="P97" s="26"/>
      <c r="Q97" s="26"/>
      <c r="R97" s="26"/>
      <c r="S97" s="26"/>
      <c r="T97" s="26"/>
      <c r="U97" s="26"/>
      <c r="V97" s="27"/>
      <c r="W97"/>
      <c r="X97" s="223"/>
      <c r="Y97" s="3"/>
      <c r="Z97" s="3"/>
      <c r="AA97" s="3"/>
      <c r="AC97" s="405"/>
      <c r="AD97" s="405"/>
      <c r="AE97" s="405"/>
      <c r="AF97" s="405"/>
      <c r="AG97" s="405"/>
      <c r="AH97" s="405"/>
      <c r="AI97" s="405"/>
      <c r="AJ97" s="405"/>
      <c r="AK97" s="405"/>
      <c r="AL97" s="405"/>
      <c r="AM97" s="405"/>
    </row>
    <row r="98" spans="1:39" s="297" customFormat="1" ht="15" x14ac:dyDescent="0.2">
      <c r="A98" s="3"/>
      <c r="B98" s="238" t="s">
        <v>79</v>
      </c>
      <c r="C98" s="253" t="s">
        <v>80</v>
      </c>
      <c r="D98" s="253"/>
      <c r="E98" s="235"/>
      <c r="F98" s="101"/>
      <c r="G98" s="101"/>
      <c r="H98" s="101"/>
      <c r="I98" s="101"/>
      <c r="J98" s="101"/>
      <c r="K98" s="101"/>
      <c r="L98" s="101"/>
      <c r="M98" s="101"/>
      <c r="N98" s="101"/>
      <c r="O98" s="101"/>
      <c r="P98" s="101"/>
      <c r="Q98" s="101"/>
      <c r="R98" s="101"/>
      <c r="S98" s="364"/>
      <c r="T98" s="365"/>
      <c r="U98" s="101"/>
      <c r="V98" s="101"/>
      <c r="W98"/>
      <c r="X98" s="130"/>
      <c r="Y98" s="3"/>
      <c r="Z98" s="3"/>
      <c r="AA98" s="376"/>
      <c r="AC98" s="405"/>
      <c r="AD98" s="405"/>
      <c r="AE98" s="405"/>
      <c r="AF98" s="405"/>
      <c r="AG98" s="405"/>
      <c r="AH98" s="405"/>
      <c r="AI98" s="405"/>
      <c r="AJ98" s="405"/>
      <c r="AK98" s="405"/>
      <c r="AL98" s="405"/>
      <c r="AM98" s="405"/>
    </row>
    <row r="99" spans="1:39" s="297" customFormat="1" ht="15" x14ac:dyDescent="0.2">
      <c r="A99" s="3"/>
      <c r="B99" s="191" t="str">
        <f>B$98&amp;"."&amp;ROW(B99)-ROW(B$98)</f>
        <v>K.1</v>
      </c>
      <c r="C99" s="199" t="s">
        <v>81</v>
      </c>
      <c r="D99" s="350"/>
      <c r="E99" s="347" t="s">
        <v>8</v>
      </c>
      <c r="F99" s="104" t="s">
        <v>8</v>
      </c>
      <c r="G99" s="101" t="str">
        <f t="shared" ref="G99:G104" ca="1" si="25">IFERROR(IF(F99&lt;&gt;0,F99*G$131,""),"")</f>
        <v/>
      </c>
      <c r="H99" s="109"/>
      <c r="I99" s="101" t="str">
        <f t="shared" ref="I99:I104" si="26">IFERROR(IF(H99&lt;&gt;0,H99*I$131,""),"")</f>
        <v/>
      </c>
      <c r="J99" s="109"/>
      <c r="K99" s="101" t="str">
        <f t="shared" ref="K99:K104" si="27">IFERROR(IF(J99&lt;&gt;0,J99*K$131,""),"")</f>
        <v/>
      </c>
      <c r="L99" s="109"/>
      <c r="M99" s="101" t="str">
        <f t="shared" ref="M99:M104" si="28">IFERROR(IF(L99&lt;&gt;0,L99*M$131,""),"")</f>
        <v/>
      </c>
      <c r="N99" s="109"/>
      <c r="O99" s="101" t="str">
        <f t="shared" ref="O99:O104" si="29">IFERROR(IF(N99&lt;&gt;0,N99*O$131,""),"")</f>
        <v/>
      </c>
      <c r="P99" s="109"/>
      <c r="Q99" s="101" t="str">
        <f t="shared" ref="Q99:Q104" si="30">IFERROR(IF(P99&lt;&gt;0,P99*Q$131,""),"")</f>
        <v/>
      </c>
      <c r="R99" s="109"/>
      <c r="S99" s="364" t="str">
        <f t="shared" ref="S99:S104" si="31">IFERROR(IF(R99&lt;&gt;0,R99*S$131,""),"")</f>
        <v/>
      </c>
      <c r="T99" s="360"/>
      <c r="U99" s="101" t="str">
        <f t="shared" ref="U99:U104" ca="1" si="32">IF(SUMIF($F$96:$S$96,$U$96,F99:S99)&lt;&gt;0,SUMIF($F$96:$S$96,$U$96,F99:S99),"")</f>
        <v/>
      </c>
      <c r="V99" s="127" t="str">
        <f t="shared" ref="V99:V104" ca="1" si="33">IF(AND(U99&lt;&gt;0,U99&lt;&gt;""),U99/U$51,"")</f>
        <v/>
      </c>
      <c r="W99"/>
      <c r="X99" s="130" t="str">
        <f t="shared" ref="X99:X104" ca="1" si="34">IF(SUMPRODUCT(F99:S99,$F$152:$S$152)&lt;&gt;0,SUMPRODUCT(F99:S99,$F$152:$S$152),"")</f>
        <v/>
      </c>
      <c r="Y99" s="3"/>
      <c r="Z99" s="3"/>
      <c r="AA99" s="3"/>
      <c r="AC99" s="405"/>
      <c r="AD99" s="405"/>
      <c r="AE99" s="405"/>
      <c r="AF99" s="405"/>
      <c r="AG99" s="405"/>
      <c r="AH99" s="405"/>
      <c r="AI99" s="405"/>
      <c r="AJ99" s="405"/>
      <c r="AK99" s="405"/>
      <c r="AL99" s="405"/>
      <c r="AM99" s="405"/>
    </row>
    <row r="100" spans="1:39" s="297" customFormat="1" ht="15" x14ac:dyDescent="0.2">
      <c r="A100" s="3"/>
      <c r="B100" s="197" t="str">
        <f t="shared" ref="B100:B104" si="35">B$98&amp;"."&amp;ROW(B100)-ROW(B$98)</f>
        <v>K.2</v>
      </c>
      <c r="C100" s="199" t="s">
        <v>82</v>
      </c>
      <c r="D100" s="350"/>
      <c r="E100" s="250" t="s">
        <v>83</v>
      </c>
      <c r="F100" s="104" t="s">
        <v>8</v>
      </c>
      <c r="G100" s="101" t="str">
        <f t="shared" ca="1" si="25"/>
        <v/>
      </c>
      <c r="H100" s="110"/>
      <c r="I100" s="101" t="str">
        <f t="shared" si="26"/>
        <v/>
      </c>
      <c r="J100" s="110"/>
      <c r="K100" s="101" t="str">
        <f t="shared" si="27"/>
        <v/>
      </c>
      <c r="L100" s="110"/>
      <c r="M100" s="101" t="str">
        <f t="shared" si="28"/>
        <v/>
      </c>
      <c r="N100" s="110"/>
      <c r="O100" s="101" t="str">
        <f t="shared" si="29"/>
        <v/>
      </c>
      <c r="P100" s="110"/>
      <c r="Q100" s="101" t="str">
        <f t="shared" si="30"/>
        <v/>
      </c>
      <c r="R100" s="110"/>
      <c r="S100" s="364" t="str">
        <f t="shared" si="31"/>
        <v/>
      </c>
      <c r="T100" s="360"/>
      <c r="U100" s="101" t="str">
        <f t="shared" ca="1" si="32"/>
        <v/>
      </c>
      <c r="V100" s="127" t="str">
        <f t="shared" ca="1" si="33"/>
        <v/>
      </c>
      <c r="W100"/>
      <c r="X100" s="130" t="str">
        <f t="shared" ca="1" si="34"/>
        <v/>
      </c>
      <c r="Y100" s="3"/>
      <c r="Z100" s="3"/>
      <c r="AA100" s="3"/>
      <c r="AC100" s="405"/>
      <c r="AD100" s="405"/>
      <c r="AE100" s="405"/>
      <c r="AF100" s="405"/>
      <c r="AG100" s="405"/>
      <c r="AH100" s="405"/>
      <c r="AI100" s="405"/>
      <c r="AJ100" s="405"/>
      <c r="AK100" s="405"/>
      <c r="AL100" s="405"/>
      <c r="AM100" s="405"/>
    </row>
    <row r="101" spans="1:39" s="297" customFormat="1" ht="15" x14ac:dyDescent="0.2">
      <c r="A101" s="3"/>
      <c r="B101" s="200" t="str">
        <f t="shared" si="35"/>
        <v>K.3</v>
      </c>
      <c r="C101" s="201" t="s">
        <v>84</v>
      </c>
      <c r="D101" s="350"/>
      <c r="E101" s="347" t="s">
        <v>8</v>
      </c>
      <c r="F101" s="104" t="s">
        <v>8</v>
      </c>
      <c r="G101" s="101" t="str">
        <f t="shared" ca="1" si="25"/>
        <v/>
      </c>
      <c r="H101" s="378"/>
      <c r="I101" s="101" t="str">
        <f t="shared" si="26"/>
        <v/>
      </c>
      <c r="J101" s="109"/>
      <c r="K101" s="101" t="str">
        <f t="shared" si="27"/>
        <v/>
      </c>
      <c r="L101" s="109"/>
      <c r="M101" s="101" t="str">
        <f t="shared" si="28"/>
        <v/>
      </c>
      <c r="N101" s="109"/>
      <c r="O101" s="101" t="str">
        <f t="shared" si="29"/>
        <v/>
      </c>
      <c r="P101" s="109"/>
      <c r="Q101" s="101" t="str">
        <f t="shared" si="30"/>
        <v/>
      </c>
      <c r="R101" s="109"/>
      <c r="S101" s="364" t="str">
        <f t="shared" si="31"/>
        <v/>
      </c>
      <c r="T101" s="360"/>
      <c r="U101" s="101" t="str">
        <f t="shared" ca="1" si="32"/>
        <v/>
      </c>
      <c r="V101" s="127" t="str">
        <f t="shared" ca="1" si="33"/>
        <v/>
      </c>
      <c r="W101"/>
      <c r="X101" s="130" t="str">
        <f t="shared" ca="1" si="34"/>
        <v/>
      </c>
      <c r="Y101" s="3"/>
      <c r="Z101" s="3"/>
      <c r="AA101" s="3"/>
      <c r="AC101" s="405"/>
      <c r="AD101" s="405"/>
      <c r="AE101" s="405"/>
      <c r="AF101" s="405"/>
      <c r="AG101" s="405"/>
      <c r="AH101" s="405"/>
      <c r="AI101" s="405"/>
      <c r="AJ101" s="405"/>
      <c r="AK101" s="405"/>
      <c r="AL101" s="405"/>
      <c r="AM101" s="405"/>
    </row>
    <row r="102" spans="1:39" s="297" customFormat="1" ht="15" x14ac:dyDescent="0.2">
      <c r="A102" s="3"/>
      <c r="B102" s="197" t="str">
        <f t="shared" si="35"/>
        <v>K.4</v>
      </c>
      <c r="C102" s="198" t="s">
        <v>85</v>
      </c>
      <c r="D102" s="350"/>
      <c r="E102" s="250" t="s">
        <v>83</v>
      </c>
      <c r="F102" s="104" t="s">
        <v>8</v>
      </c>
      <c r="G102" s="101" t="str">
        <f t="shared" ca="1" si="25"/>
        <v/>
      </c>
      <c r="H102" s="378"/>
      <c r="I102" s="101" t="str">
        <f t="shared" si="26"/>
        <v/>
      </c>
      <c r="J102" s="110"/>
      <c r="K102" s="101" t="str">
        <f t="shared" si="27"/>
        <v/>
      </c>
      <c r="L102" s="110"/>
      <c r="M102" s="101" t="str">
        <f t="shared" si="28"/>
        <v/>
      </c>
      <c r="N102" s="110"/>
      <c r="O102" s="101" t="str">
        <f t="shared" si="29"/>
        <v/>
      </c>
      <c r="P102" s="110"/>
      <c r="Q102" s="101" t="str">
        <f t="shared" si="30"/>
        <v/>
      </c>
      <c r="R102" s="110"/>
      <c r="S102" s="364" t="str">
        <f t="shared" si="31"/>
        <v/>
      </c>
      <c r="T102" s="360"/>
      <c r="U102" s="101" t="str">
        <f t="shared" ca="1" si="32"/>
        <v/>
      </c>
      <c r="V102" s="127" t="str">
        <f t="shared" ca="1" si="33"/>
        <v/>
      </c>
      <c r="W102"/>
      <c r="X102" s="130" t="str">
        <f t="shared" ca="1" si="34"/>
        <v/>
      </c>
      <c r="Y102" s="3"/>
      <c r="Z102" s="3"/>
      <c r="AA102" s="3"/>
      <c r="AC102" s="405"/>
      <c r="AD102" s="405"/>
      <c r="AE102" s="405"/>
      <c r="AF102" s="405"/>
      <c r="AG102" s="405"/>
      <c r="AH102" s="405"/>
      <c r="AI102" s="405"/>
      <c r="AJ102" s="405"/>
      <c r="AK102" s="405"/>
      <c r="AL102" s="405"/>
      <c r="AM102" s="405"/>
    </row>
    <row r="103" spans="1:39" s="297" customFormat="1" ht="15" x14ac:dyDescent="0.2">
      <c r="A103" s="3"/>
      <c r="B103" s="195" t="str">
        <f t="shared" si="35"/>
        <v>K.5</v>
      </c>
      <c r="C103" s="198" t="s">
        <v>86</v>
      </c>
      <c r="D103" s="350"/>
      <c r="E103" s="250" t="s">
        <v>83</v>
      </c>
      <c r="F103" s="104" t="s">
        <v>8</v>
      </c>
      <c r="G103" s="101" t="str">
        <f t="shared" ca="1" si="25"/>
        <v/>
      </c>
      <c r="H103" s="377"/>
      <c r="I103" s="101" t="str">
        <f t="shared" si="26"/>
        <v/>
      </c>
      <c r="J103" s="111"/>
      <c r="K103" s="101" t="str">
        <f t="shared" si="27"/>
        <v/>
      </c>
      <c r="L103" s="111"/>
      <c r="M103" s="101" t="str">
        <f t="shared" si="28"/>
        <v/>
      </c>
      <c r="N103" s="111"/>
      <c r="O103" s="101" t="str">
        <f t="shared" si="29"/>
        <v/>
      </c>
      <c r="P103" s="111"/>
      <c r="Q103" s="101" t="str">
        <f t="shared" si="30"/>
        <v/>
      </c>
      <c r="R103" s="111"/>
      <c r="S103" s="364" t="str">
        <f t="shared" si="31"/>
        <v/>
      </c>
      <c r="T103" s="360"/>
      <c r="U103" s="101" t="str">
        <f t="shared" ca="1" si="32"/>
        <v/>
      </c>
      <c r="V103" s="127" t="str">
        <f t="shared" ca="1" si="33"/>
        <v/>
      </c>
      <c r="W103"/>
      <c r="X103" s="130" t="str">
        <f t="shared" ca="1" si="34"/>
        <v/>
      </c>
      <c r="Y103" s="3"/>
      <c r="Z103" s="3"/>
      <c r="AA103" s="3"/>
      <c r="AC103" s="405"/>
      <c r="AD103" s="405"/>
      <c r="AE103" s="405"/>
      <c r="AF103" s="405"/>
      <c r="AG103" s="405"/>
      <c r="AH103" s="405"/>
      <c r="AI103" s="405"/>
      <c r="AJ103" s="405"/>
      <c r="AK103" s="405"/>
      <c r="AL103" s="405"/>
      <c r="AM103" s="405"/>
    </row>
    <row r="104" spans="1:39" s="297" customFormat="1" ht="16" thickBot="1" x14ac:dyDescent="0.25">
      <c r="A104" s="3"/>
      <c r="B104" s="195" t="str">
        <f t="shared" si="35"/>
        <v>K.6</v>
      </c>
      <c r="C104" s="267" t="s">
        <v>87</v>
      </c>
      <c r="D104" s="351"/>
      <c r="E104" s="250" t="s">
        <v>83</v>
      </c>
      <c r="F104" s="104" t="s">
        <v>8</v>
      </c>
      <c r="G104" s="101" t="str">
        <f t="shared" ca="1" si="25"/>
        <v/>
      </c>
      <c r="H104" s="377"/>
      <c r="I104" s="101" t="str">
        <f t="shared" si="26"/>
        <v/>
      </c>
      <c r="J104" s="111"/>
      <c r="K104" s="101" t="str">
        <f t="shared" si="27"/>
        <v/>
      </c>
      <c r="L104" s="111"/>
      <c r="M104" s="101" t="str">
        <f t="shared" si="28"/>
        <v/>
      </c>
      <c r="N104" s="111"/>
      <c r="O104" s="101" t="str">
        <f t="shared" si="29"/>
        <v/>
      </c>
      <c r="P104" s="111"/>
      <c r="Q104" s="101" t="str">
        <f t="shared" si="30"/>
        <v/>
      </c>
      <c r="R104" s="111"/>
      <c r="S104" s="364" t="str">
        <f t="shared" si="31"/>
        <v/>
      </c>
      <c r="T104" s="360"/>
      <c r="U104" s="101" t="str">
        <f t="shared" ca="1" si="32"/>
        <v/>
      </c>
      <c r="V104" s="127" t="str">
        <f t="shared" ca="1" si="33"/>
        <v/>
      </c>
      <c r="W104"/>
      <c r="X104" s="130" t="str">
        <f t="shared" ca="1" si="34"/>
        <v/>
      </c>
      <c r="Y104" s="3"/>
      <c r="Z104" s="3"/>
      <c r="AA104" s="3"/>
      <c r="AC104" s="405"/>
      <c r="AD104" s="405"/>
      <c r="AE104" s="405"/>
      <c r="AF104" s="405"/>
      <c r="AG104" s="405"/>
      <c r="AH104" s="405"/>
      <c r="AI104" s="405"/>
      <c r="AJ104" s="405"/>
      <c r="AK104" s="405"/>
      <c r="AL104" s="405"/>
      <c r="AM104" s="405"/>
    </row>
    <row r="105" spans="1:39" s="297" customFormat="1" ht="17" thickBot="1" x14ac:dyDescent="0.25">
      <c r="A105" s="3"/>
      <c r="B105" s="13"/>
      <c r="C105" s="20" t="s">
        <v>88</v>
      </c>
      <c r="D105" s="20"/>
      <c r="E105" s="20"/>
      <c r="F105" s="42">
        <f>SUM(F99:F104)</f>
        <v>0</v>
      </c>
      <c r="G105" s="42">
        <f ca="1">SUM(G99:G104)</f>
        <v>0</v>
      </c>
      <c r="H105" s="42">
        <f t="shared" ref="H105:S105" si="36">SUM(H99:H104)</f>
        <v>0</v>
      </c>
      <c r="I105" s="42">
        <f t="shared" si="36"/>
        <v>0</v>
      </c>
      <c r="J105" s="42">
        <f t="shared" si="36"/>
        <v>0</v>
      </c>
      <c r="K105" s="42">
        <f t="shared" si="36"/>
        <v>0</v>
      </c>
      <c r="L105" s="42">
        <f t="shared" si="36"/>
        <v>0</v>
      </c>
      <c r="M105" s="42">
        <f t="shared" si="36"/>
        <v>0</v>
      </c>
      <c r="N105" s="42">
        <f t="shared" si="36"/>
        <v>0</v>
      </c>
      <c r="O105" s="42">
        <f t="shared" si="36"/>
        <v>0</v>
      </c>
      <c r="P105" s="42">
        <f t="shared" si="36"/>
        <v>0</v>
      </c>
      <c r="Q105" s="42">
        <f t="shared" si="36"/>
        <v>0</v>
      </c>
      <c r="R105" s="42">
        <f t="shared" si="36"/>
        <v>0</v>
      </c>
      <c r="S105" s="42">
        <f t="shared" si="36"/>
        <v>0</v>
      </c>
      <c r="T105" s="42"/>
      <c r="U105" s="42">
        <f ca="1">SUM(U99:U104)</f>
        <v>0</v>
      </c>
      <c r="V105" s="43">
        <f ca="1">SUM(V99:V104)</f>
        <v>0</v>
      </c>
      <c r="W105"/>
      <c r="X105" s="224" cm="1">
        <f t="array" aca="1" ref="X105" ca="1">SUM(((F105:S105)*$F$152:$S$152))</f>
        <v>0</v>
      </c>
      <c r="Y105" s="3"/>
      <c r="Z105" s="3"/>
      <c r="AA105" s="3"/>
      <c r="AC105" s="405"/>
      <c r="AD105" s="405"/>
      <c r="AE105" s="405"/>
      <c r="AF105" s="405"/>
      <c r="AG105" s="405"/>
      <c r="AH105" s="405"/>
      <c r="AI105" s="405"/>
      <c r="AJ105" s="405"/>
      <c r="AK105" s="405"/>
      <c r="AL105" s="405"/>
      <c r="AM105" s="405"/>
    </row>
    <row r="106" spans="1:39" s="297" customFormat="1" ht="15" x14ac:dyDescent="0.2">
      <c r="A106" s="3"/>
      <c r="B106" s="234" t="s">
        <v>89</v>
      </c>
      <c r="C106" s="253" t="s">
        <v>90</v>
      </c>
      <c r="D106" s="253"/>
      <c r="E106" s="235"/>
      <c r="F106" s="101"/>
      <c r="G106" s="101"/>
      <c r="H106" s="101"/>
      <c r="I106" s="101"/>
      <c r="J106" s="101"/>
      <c r="K106" s="101"/>
      <c r="L106" s="101"/>
      <c r="M106" s="101"/>
      <c r="N106" s="101"/>
      <c r="O106" s="101"/>
      <c r="P106" s="101"/>
      <c r="Q106" s="101"/>
      <c r="R106" s="101"/>
      <c r="S106" s="101"/>
      <c r="T106" s="366"/>
      <c r="U106" s="101"/>
      <c r="V106" s="101"/>
      <c r="W106"/>
      <c r="X106" s="130"/>
      <c r="Y106" s="3"/>
      <c r="Z106" s="3"/>
      <c r="AA106" s="3"/>
      <c r="AC106" s="405"/>
      <c r="AD106" s="405"/>
      <c r="AE106" s="405"/>
      <c r="AF106" s="405"/>
      <c r="AG106" s="405"/>
      <c r="AH106" s="405"/>
      <c r="AI106" s="405"/>
      <c r="AJ106" s="405"/>
      <c r="AK106" s="405"/>
      <c r="AL106" s="405"/>
      <c r="AM106" s="405"/>
    </row>
    <row r="107" spans="1:39" s="297" customFormat="1" ht="15" x14ac:dyDescent="0.2">
      <c r="A107" s="3"/>
      <c r="B107" s="191" t="str">
        <f t="shared" ref="B107:B112" si="37">B$106&amp;"."&amp;ROW(B107)-ROW(B$106)</f>
        <v>L.1</v>
      </c>
      <c r="C107" s="198" t="s">
        <v>91</v>
      </c>
      <c r="D107" s="350"/>
      <c r="E107" s="250" t="s">
        <v>83</v>
      </c>
      <c r="F107" s="104" t="s">
        <v>8</v>
      </c>
      <c r="G107" s="101" t="str">
        <f t="shared" ref="G107:G112" ca="1" si="38">IFERROR(IF(F107&lt;&gt;0,F107*G$131,""),"")</f>
        <v/>
      </c>
      <c r="H107" s="377"/>
      <c r="I107" s="101" t="str">
        <f t="shared" ref="I107:I112" si="39">IFERROR(IF(H107&lt;&gt;0,H107*I$131,""),"")</f>
        <v/>
      </c>
      <c r="J107" s="111"/>
      <c r="K107" s="101" t="str">
        <f t="shared" ref="K107:K112" si="40">IFERROR(IF(J107&lt;&gt;0,J107*K$131,""),"")</f>
        <v/>
      </c>
      <c r="L107" s="111"/>
      <c r="M107" s="101" t="str">
        <f t="shared" ref="M107:M112" si="41">IFERROR(IF(L107&lt;&gt;0,L107*M$131,""),"")</f>
        <v/>
      </c>
      <c r="N107" s="111"/>
      <c r="O107" s="101" t="str">
        <f t="shared" ref="O107:O112" si="42">IFERROR(IF(N107&lt;&gt;0,N107*O$131,""),"")</f>
        <v/>
      </c>
      <c r="P107" s="111"/>
      <c r="Q107" s="101" t="str">
        <f t="shared" ref="Q107:Q112" si="43">IFERROR(IF(P107&lt;&gt;0,P107*Q$131,""),"")</f>
        <v/>
      </c>
      <c r="R107" s="111"/>
      <c r="S107" s="101" t="str">
        <f t="shared" ref="S107:S112" si="44">IFERROR(IF(R107&lt;&gt;0,R107*S$131,""),"")</f>
        <v/>
      </c>
      <c r="T107" s="360"/>
      <c r="U107" s="101" t="str">
        <f t="shared" ref="U107:U112" ca="1" si="45">IF(SUMIF($F$96:$S$96,$U$96,F107:S107)&lt;&gt;0,SUMIF($F$96:$S$96,$U$96,F107:S107),"")</f>
        <v/>
      </c>
      <c r="V107" s="127" t="str">
        <f t="shared" ref="V107:V112" ca="1" si="46">IF(AND(U107&lt;&gt;0,U107&lt;&gt;""),U107/U$51,"")</f>
        <v/>
      </c>
      <c r="W107"/>
      <c r="X107" s="130" t="str">
        <f t="shared" ref="X107:X112" ca="1" si="47">IF(SUMPRODUCT(F107:S107,$F$152:$S$152)&lt;&gt;0,SUMPRODUCT(F107:S107,$F$152:$S$152),"")</f>
        <v/>
      </c>
      <c r="Y107" s="3"/>
      <c r="Z107" s="3"/>
      <c r="AA107" s="3"/>
      <c r="AC107" s="405"/>
      <c r="AD107" s="405"/>
      <c r="AE107" s="405"/>
      <c r="AF107" s="405"/>
      <c r="AG107" s="405"/>
      <c r="AH107" s="405"/>
      <c r="AI107" s="405"/>
      <c r="AJ107" s="405"/>
      <c r="AK107" s="405"/>
      <c r="AL107" s="405"/>
      <c r="AM107" s="405"/>
    </row>
    <row r="108" spans="1:39" s="297" customFormat="1" ht="15" x14ac:dyDescent="0.2">
      <c r="A108" s="3"/>
      <c r="B108" s="197" t="str">
        <f t="shared" si="37"/>
        <v>L.2</v>
      </c>
      <c r="C108" s="198" t="s">
        <v>92</v>
      </c>
      <c r="D108" s="350"/>
      <c r="E108" s="250" t="s">
        <v>83</v>
      </c>
      <c r="F108" s="104"/>
      <c r="G108" s="101" t="str">
        <f t="shared" si="38"/>
        <v/>
      </c>
      <c r="H108" s="377"/>
      <c r="I108" s="101" t="str">
        <f t="shared" si="39"/>
        <v/>
      </c>
      <c r="J108" s="111"/>
      <c r="K108" s="101" t="str">
        <f t="shared" si="40"/>
        <v/>
      </c>
      <c r="L108" s="111"/>
      <c r="M108" s="101" t="str">
        <f t="shared" si="41"/>
        <v/>
      </c>
      <c r="N108" s="111"/>
      <c r="O108" s="101" t="str">
        <f t="shared" si="42"/>
        <v/>
      </c>
      <c r="P108" s="111"/>
      <c r="Q108" s="101" t="str">
        <f t="shared" si="43"/>
        <v/>
      </c>
      <c r="R108" s="111"/>
      <c r="S108" s="101" t="str">
        <f t="shared" si="44"/>
        <v/>
      </c>
      <c r="T108" s="360"/>
      <c r="U108" s="101" t="str">
        <f t="shared" si="45"/>
        <v/>
      </c>
      <c r="V108" s="127" t="str">
        <f t="shared" si="46"/>
        <v/>
      </c>
      <c r="W108"/>
      <c r="X108" s="130" t="str">
        <f t="shared" ca="1" si="47"/>
        <v/>
      </c>
      <c r="Y108" s="3"/>
      <c r="Z108" s="3"/>
      <c r="AA108" s="3"/>
      <c r="AC108" s="405"/>
      <c r="AD108" s="405"/>
      <c r="AE108" s="405"/>
      <c r="AF108" s="405"/>
      <c r="AG108" s="405"/>
      <c r="AH108" s="405"/>
      <c r="AI108" s="405"/>
      <c r="AJ108" s="405"/>
      <c r="AK108" s="405"/>
      <c r="AL108" s="405"/>
      <c r="AM108" s="405"/>
    </row>
    <row r="109" spans="1:39" s="297" customFormat="1" ht="15" x14ac:dyDescent="0.2">
      <c r="A109" s="3"/>
      <c r="B109" s="197" t="str">
        <f t="shared" si="37"/>
        <v>L.3</v>
      </c>
      <c r="C109" s="198" t="s">
        <v>93</v>
      </c>
      <c r="D109" s="350"/>
      <c r="E109" s="250" t="s">
        <v>83</v>
      </c>
      <c r="F109" s="104"/>
      <c r="G109" s="101" t="str">
        <f t="shared" si="38"/>
        <v/>
      </c>
      <c r="H109" s="377"/>
      <c r="I109" s="101" t="str">
        <f t="shared" si="39"/>
        <v/>
      </c>
      <c r="J109" s="111"/>
      <c r="K109" s="101" t="str">
        <f t="shared" si="40"/>
        <v/>
      </c>
      <c r="L109" s="111"/>
      <c r="M109" s="101" t="str">
        <f t="shared" si="41"/>
        <v/>
      </c>
      <c r="N109" s="111"/>
      <c r="O109" s="101" t="str">
        <f t="shared" si="42"/>
        <v/>
      </c>
      <c r="P109" s="111"/>
      <c r="Q109" s="101" t="str">
        <f t="shared" si="43"/>
        <v/>
      </c>
      <c r="R109" s="111"/>
      <c r="S109" s="101" t="str">
        <f t="shared" si="44"/>
        <v/>
      </c>
      <c r="T109" s="360"/>
      <c r="U109" s="101" t="str">
        <f t="shared" si="45"/>
        <v/>
      </c>
      <c r="V109" s="127" t="str">
        <f t="shared" si="46"/>
        <v/>
      </c>
      <c r="W109"/>
      <c r="X109" s="130" t="str">
        <f t="shared" ca="1" si="47"/>
        <v/>
      </c>
      <c r="Y109" s="3"/>
      <c r="Z109" s="3"/>
      <c r="AA109" s="3"/>
      <c r="AC109" s="405"/>
      <c r="AD109" s="405"/>
      <c r="AE109" s="405"/>
      <c r="AF109" s="405"/>
      <c r="AG109" s="405"/>
      <c r="AH109" s="405"/>
      <c r="AI109" s="405"/>
      <c r="AJ109" s="405"/>
      <c r="AK109" s="405"/>
      <c r="AL109" s="405"/>
      <c r="AM109" s="405"/>
    </row>
    <row r="110" spans="1:39" s="297" customFormat="1" ht="15" x14ac:dyDescent="0.2">
      <c r="A110" s="3"/>
      <c r="B110" s="197" t="str">
        <f t="shared" si="37"/>
        <v>L.4</v>
      </c>
      <c r="C110" s="198" t="s">
        <v>94</v>
      </c>
      <c r="D110" s="350"/>
      <c r="E110" s="347" t="s">
        <v>8</v>
      </c>
      <c r="F110" s="104"/>
      <c r="G110" s="101" t="str">
        <f t="shared" si="38"/>
        <v/>
      </c>
      <c r="H110" s="111"/>
      <c r="I110" s="101" t="str">
        <f t="shared" si="39"/>
        <v/>
      </c>
      <c r="J110" s="111"/>
      <c r="K110" s="101" t="str">
        <f t="shared" si="40"/>
        <v/>
      </c>
      <c r="L110" s="111"/>
      <c r="M110" s="101" t="str">
        <f t="shared" si="41"/>
        <v/>
      </c>
      <c r="N110" s="111"/>
      <c r="O110" s="101" t="str">
        <f t="shared" si="42"/>
        <v/>
      </c>
      <c r="P110" s="111"/>
      <c r="Q110" s="101" t="str">
        <f t="shared" si="43"/>
        <v/>
      </c>
      <c r="R110" s="111"/>
      <c r="S110" s="101" t="str">
        <f t="shared" si="44"/>
        <v/>
      </c>
      <c r="T110" s="360"/>
      <c r="U110" s="101" t="str">
        <f t="shared" si="45"/>
        <v/>
      </c>
      <c r="V110" s="127" t="str">
        <f t="shared" si="46"/>
        <v/>
      </c>
      <c r="W110"/>
      <c r="X110" s="130" t="str">
        <f t="shared" ca="1" si="47"/>
        <v/>
      </c>
      <c r="Y110" s="3"/>
      <c r="Z110" s="3"/>
      <c r="AA110" s="3"/>
      <c r="AC110" s="405"/>
      <c r="AD110" s="405"/>
      <c r="AE110" s="405"/>
      <c r="AF110" s="405"/>
      <c r="AG110" s="405"/>
      <c r="AH110" s="405"/>
      <c r="AI110" s="405"/>
      <c r="AJ110" s="405"/>
      <c r="AK110" s="405"/>
      <c r="AL110" s="405"/>
      <c r="AM110" s="405"/>
    </row>
    <row r="111" spans="1:39" s="297" customFormat="1" ht="15" x14ac:dyDescent="0.2">
      <c r="A111" s="3"/>
      <c r="B111" s="197" t="str">
        <f t="shared" si="37"/>
        <v>L.5</v>
      </c>
      <c r="C111" s="196" t="s">
        <v>95</v>
      </c>
      <c r="D111" s="350"/>
      <c r="E111" s="347" t="s">
        <v>8</v>
      </c>
      <c r="F111" s="104"/>
      <c r="G111" s="101" t="str">
        <f t="shared" si="38"/>
        <v/>
      </c>
      <c r="H111" s="111"/>
      <c r="I111" s="101" t="str">
        <f t="shared" si="39"/>
        <v/>
      </c>
      <c r="J111" s="111"/>
      <c r="K111" s="101" t="str">
        <f t="shared" si="40"/>
        <v/>
      </c>
      <c r="L111" s="111"/>
      <c r="M111" s="101" t="str">
        <f t="shared" si="41"/>
        <v/>
      </c>
      <c r="N111" s="111"/>
      <c r="O111" s="101" t="str">
        <f t="shared" si="42"/>
        <v/>
      </c>
      <c r="P111" s="111"/>
      <c r="Q111" s="101" t="str">
        <f t="shared" si="43"/>
        <v/>
      </c>
      <c r="R111" s="111"/>
      <c r="S111" s="101" t="str">
        <f t="shared" si="44"/>
        <v/>
      </c>
      <c r="T111" s="360"/>
      <c r="U111" s="101" t="str">
        <f t="shared" si="45"/>
        <v/>
      </c>
      <c r="V111" s="127" t="str">
        <f t="shared" si="46"/>
        <v/>
      </c>
      <c r="W111"/>
      <c r="X111" s="130" t="str">
        <f t="shared" ca="1" si="47"/>
        <v/>
      </c>
      <c r="Y111" s="3"/>
      <c r="Z111" s="3"/>
      <c r="AA111" s="3"/>
      <c r="AC111" s="405"/>
      <c r="AD111" s="405"/>
      <c r="AE111" s="405"/>
      <c r="AF111" s="405"/>
      <c r="AG111" s="405"/>
      <c r="AH111" s="405"/>
      <c r="AI111" s="405"/>
      <c r="AJ111" s="405"/>
      <c r="AK111" s="405"/>
      <c r="AL111" s="405"/>
      <c r="AM111" s="405"/>
    </row>
    <row r="112" spans="1:39" s="297" customFormat="1" ht="16" thickBot="1" x14ac:dyDescent="0.25">
      <c r="A112" s="3"/>
      <c r="B112" s="197" t="str">
        <f t="shared" si="37"/>
        <v>L.6</v>
      </c>
      <c r="C112" s="266" t="s">
        <v>96</v>
      </c>
      <c r="D112" s="351"/>
      <c r="E112" s="250" t="s">
        <v>83</v>
      </c>
      <c r="F112" s="104"/>
      <c r="G112" s="101" t="str">
        <f t="shared" si="38"/>
        <v/>
      </c>
      <c r="H112" s="111"/>
      <c r="I112" s="101" t="str">
        <f t="shared" si="39"/>
        <v/>
      </c>
      <c r="J112" s="111"/>
      <c r="K112" s="101" t="str">
        <f t="shared" si="40"/>
        <v/>
      </c>
      <c r="L112" s="111"/>
      <c r="M112" s="101" t="str">
        <f t="shared" si="41"/>
        <v/>
      </c>
      <c r="N112" s="111"/>
      <c r="O112" s="101" t="str">
        <f t="shared" si="42"/>
        <v/>
      </c>
      <c r="P112" s="111"/>
      <c r="Q112" s="101" t="str">
        <f t="shared" si="43"/>
        <v/>
      </c>
      <c r="R112" s="111"/>
      <c r="S112" s="101" t="str">
        <f t="shared" si="44"/>
        <v/>
      </c>
      <c r="T112" s="360"/>
      <c r="U112" s="101" t="str">
        <f t="shared" si="45"/>
        <v/>
      </c>
      <c r="V112" s="127" t="str">
        <f t="shared" si="46"/>
        <v/>
      </c>
      <c r="W112"/>
      <c r="X112" s="130" t="str">
        <f t="shared" ca="1" si="47"/>
        <v/>
      </c>
      <c r="Y112" s="3"/>
      <c r="Z112" s="3"/>
      <c r="AA112" s="3"/>
      <c r="AC112" s="405"/>
      <c r="AD112" s="405"/>
      <c r="AE112" s="405"/>
      <c r="AF112" s="405"/>
      <c r="AG112" s="405"/>
      <c r="AH112" s="405"/>
      <c r="AI112" s="405"/>
      <c r="AJ112" s="405"/>
      <c r="AK112" s="405"/>
      <c r="AL112" s="405"/>
      <c r="AM112" s="405"/>
    </row>
    <row r="113" spans="1:151" s="297" customFormat="1" ht="17" thickBot="1" x14ac:dyDescent="0.25">
      <c r="A113" s="3"/>
      <c r="B113" s="13"/>
      <c r="C113" s="20" t="s">
        <v>97</v>
      </c>
      <c r="D113" s="20"/>
      <c r="E113" s="20"/>
      <c r="F113" s="42">
        <f>SUM(F107:F112)</f>
        <v>0</v>
      </c>
      <c r="G113" s="42">
        <f ca="1">SUM(G107:G112)</f>
        <v>0</v>
      </c>
      <c r="H113" s="42">
        <f t="shared" ref="H113:S113" si="48">SUM(H107:H112)</f>
        <v>0</v>
      </c>
      <c r="I113" s="42">
        <f t="shared" si="48"/>
        <v>0</v>
      </c>
      <c r="J113" s="42">
        <f t="shared" si="48"/>
        <v>0</v>
      </c>
      <c r="K113" s="42">
        <f t="shared" si="48"/>
        <v>0</v>
      </c>
      <c r="L113" s="42">
        <f t="shared" si="48"/>
        <v>0</v>
      </c>
      <c r="M113" s="42">
        <f t="shared" si="48"/>
        <v>0</v>
      </c>
      <c r="N113" s="42">
        <f t="shared" si="48"/>
        <v>0</v>
      </c>
      <c r="O113" s="42">
        <f t="shared" si="48"/>
        <v>0</v>
      </c>
      <c r="P113" s="42">
        <f t="shared" si="48"/>
        <v>0</v>
      </c>
      <c r="Q113" s="42">
        <f t="shared" si="48"/>
        <v>0</v>
      </c>
      <c r="R113" s="42">
        <f t="shared" si="48"/>
        <v>0</v>
      </c>
      <c r="S113" s="42">
        <f t="shared" si="48"/>
        <v>0</v>
      </c>
      <c r="T113" s="42"/>
      <c r="U113" s="42">
        <f ca="1">SUM(U107:U112)</f>
        <v>0</v>
      </c>
      <c r="V113" s="43">
        <f ca="1">SUM(V107:V112)</f>
        <v>0</v>
      </c>
      <c r="W113"/>
      <c r="X113" s="224" cm="1">
        <f t="array" aca="1" ref="X113" ca="1">SUM(((F113:S113)*$F$152:$S$152))</f>
        <v>0</v>
      </c>
      <c r="Y113" s="3"/>
      <c r="Z113" s="3"/>
      <c r="AA113" s="3"/>
      <c r="AC113" s="405"/>
      <c r="AD113" s="405"/>
      <c r="AE113" s="405"/>
      <c r="AF113" s="405"/>
      <c r="AG113" s="405"/>
      <c r="AH113" s="405"/>
      <c r="AI113" s="405"/>
      <c r="AJ113" s="405"/>
      <c r="AK113" s="405"/>
      <c r="AL113" s="405"/>
      <c r="AM113" s="405"/>
    </row>
    <row r="114" spans="1:151" s="297" customFormat="1" ht="15" x14ac:dyDescent="0.2">
      <c r="A114" s="3"/>
      <c r="B114" s="234" t="s">
        <v>98</v>
      </c>
      <c r="C114" s="253" t="s">
        <v>99</v>
      </c>
      <c r="D114" s="253"/>
      <c r="E114" s="235"/>
      <c r="F114" s="101"/>
      <c r="G114" s="101"/>
      <c r="H114" s="101"/>
      <c r="I114" s="101"/>
      <c r="J114" s="101"/>
      <c r="K114" s="101"/>
      <c r="L114" s="101"/>
      <c r="M114" s="101"/>
      <c r="N114" s="101"/>
      <c r="O114" s="101"/>
      <c r="P114" s="101"/>
      <c r="Q114" s="101"/>
      <c r="R114" s="101"/>
      <c r="S114" s="101"/>
      <c r="T114" s="366"/>
      <c r="U114" s="101"/>
      <c r="V114" s="101"/>
      <c r="W114"/>
      <c r="X114" s="130"/>
      <c r="Y114" s="3"/>
      <c r="Z114" s="3"/>
      <c r="AA114" s="3"/>
      <c r="AC114" s="405"/>
      <c r="AD114" s="405"/>
      <c r="AE114" s="405"/>
      <c r="AF114" s="405"/>
      <c r="AG114" s="405"/>
      <c r="AH114" s="405"/>
      <c r="AI114" s="405"/>
      <c r="AJ114" s="405"/>
      <c r="AK114" s="405"/>
      <c r="AL114" s="405"/>
      <c r="AM114" s="405"/>
      <c r="AN114" s="405"/>
      <c r="AO114" s="405"/>
      <c r="AP114" s="405"/>
      <c r="AQ114" s="405"/>
      <c r="AR114" s="405"/>
      <c r="AS114" s="405"/>
      <c r="AT114" s="405"/>
    </row>
    <row r="115" spans="1:151" s="297" customFormat="1" ht="15" x14ac:dyDescent="0.2">
      <c r="A115" s="3"/>
      <c r="B115" s="191" t="str">
        <f t="shared" ref="B115:B120" si="49">B$114&amp;"."&amp;ROW(B115)-ROW(B$114)</f>
        <v>M.1</v>
      </c>
      <c r="C115" s="201" t="s">
        <v>100</v>
      </c>
      <c r="D115" s="350"/>
      <c r="E115" s="347" t="s">
        <v>8</v>
      </c>
      <c r="F115" s="104" t="s">
        <v>8</v>
      </c>
      <c r="G115" s="101" t="str">
        <f t="shared" ref="G115:G120" ca="1" si="50">IFERROR(IF(F115&lt;&gt;0,F115*G$131,""),"")</f>
        <v/>
      </c>
      <c r="H115" s="111"/>
      <c r="I115" s="101" t="str">
        <f t="shared" ref="I115:I120" si="51">IFERROR(IF(H115&lt;&gt;0,H115*I$131,""),"")</f>
        <v/>
      </c>
      <c r="J115" s="111"/>
      <c r="K115" s="101" t="str">
        <f t="shared" ref="K115:K120" si="52">IFERROR(IF(J115&lt;&gt;0,J115*K$131,""),"")</f>
        <v/>
      </c>
      <c r="L115" s="111"/>
      <c r="M115" s="101" t="str">
        <f t="shared" ref="M115:M120" si="53">IFERROR(IF(L115&lt;&gt;0,L115*M$131,""),"")</f>
        <v/>
      </c>
      <c r="N115" s="111"/>
      <c r="O115" s="101" t="str">
        <f t="shared" ref="O115:O120" si="54">IFERROR(IF(N115&lt;&gt;0,N115*O$131,""),"")</f>
        <v/>
      </c>
      <c r="P115" s="111"/>
      <c r="Q115" s="101" t="str">
        <f t="shared" ref="Q115:Q120" si="55">IFERROR(IF(P115&lt;&gt;0,P115*Q$131,""),"")</f>
        <v/>
      </c>
      <c r="R115" s="111"/>
      <c r="S115" s="101" t="str">
        <f t="shared" ref="S115:S120" si="56">IFERROR(IF(R115&lt;&gt;0,R115*S$131,""),"")</f>
        <v/>
      </c>
      <c r="T115" s="360"/>
      <c r="U115" s="101" t="str">
        <f t="shared" ref="U115:U120" ca="1" si="57">IF(SUMIF($F$96:$S$96,$U$96,F115:S115)&lt;&gt;0,SUMIF($F$96:$S$96,$U$96,F115:S115),"")</f>
        <v/>
      </c>
      <c r="V115" s="127" t="str">
        <f t="shared" ref="V115:V120" ca="1" si="58">IF(AND(U115&lt;&gt;0,U115&lt;&gt;""),U115/U$51,"")</f>
        <v/>
      </c>
      <c r="W115"/>
      <c r="X115" s="130" t="str">
        <f ca="1">IF(SUMPRODUCT(F115:S115,$F$152:$S$152)&lt;&gt;0,SUMPRODUCT(F115:S115,$F$152:$S$152),"")</f>
        <v/>
      </c>
      <c r="Y115" s="3"/>
      <c r="Z115" s="3"/>
      <c r="AA115" s="3"/>
      <c r="AC115" s="405"/>
      <c r="AD115" s="405"/>
      <c r="AE115" s="405"/>
      <c r="AF115" s="405"/>
      <c r="AG115" s="405"/>
      <c r="AH115" s="405"/>
      <c r="AI115" s="405"/>
      <c r="AJ115" s="405"/>
      <c r="AK115" s="405"/>
      <c r="AL115" s="405"/>
      <c r="AM115" s="405"/>
      <c r="AN115" s="405"/>
      <c r="AO115" s="405"/>
      <c r="AP115" s="405"/>
      <c r="AQ115" s="405"/>
      <c r="AR115" s="405"/>
      <c r="AS115" s="405"/>
      <c r="AT115" s="405"/>
    </row>
    <row r="116" spans="1:151" s="297" customFormat="1" ht="15" x14ac:dyDescent="0.2">
      <c r="A116" s="3"/>
      <c r="B116" s="191" t="str">
        <f t="shared" si="49"/>
        <v>M.2</v>
      </c>
      <c r="C116" s="198" t="s">
        <v>101</v>
      </c>
      <c r="D116" s="350"/>
      <c r="E116" s="347" t="s">
        <v>8</v>
      </c>
      <c r="F116" s="104" t="s">
        <v>8</v>
      </c>
      <c r="G116" s="101" t="str">
        <f t="shared" ca="1" si="50"/>
        <v/>
      </c>
      <c r="H116" s="111"/>
      <c r="I116" s="101" t="str">
        <f t="shared" si="51"/>
        <v/>
      </c>
      <c r="J116" s="111"/>
      <c r="K116" s="101" t="str">
        <f t="shared" si="52"/>
        <v/>
      </c>
      <c r="L116" s="111"/>
      <c r="M116" s="101" t="str">
        <f t="shared" si="53"/>
        <v/>
      </c>
      <c r="N116" s="111"/>
      <c r="O116" s="101" t="str">
        <f t="shared" si="54"/>
        <v/>
      </c>
      <c r="P116" s="111"/>
      <c r="Q116" s="101" t="str">
        <f t="shared" si="55"/>
        <v/>
      </c>
      <c r="R116" s="111"/>
      <c r="S116" s="101" t="str">
        <f t="shared" si="56"/>
        <v/>
      </c>
      <c r="T116" s="360"/>
      <c r="U116" s="101" t="str">
        <f t="shared" ca="1" si="57"/>
        <v/>
      </c>
      <c r="V116" s="127" t="str">
        <f t="shared" ca="1" si="58"/>
        <v/>
      </c>
      <c r="W116"/>
      <c r="X116" s="130" t="str">
        <f ca="1">IF(SUMPRODUCT(F116:S116,$F$152:$S$152)&lt;&gt;0,SUMPRODUCT(F116:S116,$F$152:$S$152),"")</f>
        <v/>
      </c>
      <c r="Y116" s="3"/>
      <c r="Z116" s="3"/>
      <c r="AA116" s="3"/>
      <c r="AC116" s="405"/>
      <c r="AD116" s="405"/>
      <c r="AE116" s="405"/>
      <c r="AF116" s="405"/>
      <c r="AG116" s="405"/>
      <c r="AH116" s="405"/>
      <c r="AI116" s="405"/>
      <c r="AJ116" s="405"/>
      <c r="AK116" s="405"/>
      <c r="AL116" s="405"/>
      <c r="AM116" s="405"/>
      <c r="AN116" s="405"/>
      <c r="AO116" s="405"/>
      <c r="AP116" s="405"/>
      <c r="AQ116" s="405"/>
      <c r="AR116" s="405"/>
      <c r="AS116" s="405"/>
      <c r="AT116" s="405"/>
    </row>
    <row r="117" spans="1:151" s="297" customFormat="1" ht="15" x14ac:dyDescent="0.2">
      <c r="A117" s="3"/>
      <c r="B117" s="191" t="str">
        <f t="shared" si="49"/>
        <v>M.3</v>
      </c>
      <c r="C117" s="198" t="s">
        <v>101</v>
      </c>
      <c r="D117" s="350"/>
      <c r="E117" s="347" t="s">
        <v>8</v>
      </c>
      <c r="F117" s="104" t="s">
        <v>8</v>
      </c>
      <c r="G117" s="101" t="str">
        <f t="shared" ca="1" si="50"/>
        <v/>
      </c>
      <c r="H117" s="111"/>
      <c r="I117" s="101" t="str">
        <f t="shared" si="51"/>
        <v/>
      </c>
      <c r="J117" s="111"/>
      <c r="K117" s="101" t="str">
        <f t="shared" si="52"/>
        <v/>
      </c>
      <c r="L117" s="111"/>
      <c r="M117" s="101" t="str">
        <f t="shared" si="53"/>
        <v/>
      </c>
      <c r="N117" s="111"/>
      <c r="O117" s="101" t="str">
        <f t="shared" si="54"/>
        <v/>
      </c>
      <c r="P117" s="111"/>
      <c r="Q117" s="101" t="str">
        <f t="shared" si="55"/>
        <v/>
      </c>
      <c r="R117" s="111"/>
      <c r="S117" s="101" t="str">
        <f t="shared" si="56"/>
        <v/>
      </c>
      <c r="T117" s="360"/>
      <c r="U117" s="101" t="str">
        <f t="shared" ca="1" si="57"/>
        <v/>
      </c>
      <c r="V117" s="127" t="str">
        <f t="shared" ca="1" si="58"/>
        <v/>
      </c>
      <c r="W117"/>
      <c r="X117" s="130"/>
      <c r="Y117" s="3"/>
      <c r="Z117" s="3"/>
      <c r="AA117" s="3"/>
      <c r="AC117" s="405"/>
      <c r="AD117" s="405"/>
      <c r="AE117" s="405"/>
      <c r="AF117" s="405"/>
      <c r="AG117" s="405"/>
      <c r="AH117" s="405"/>
      <c r="AI117" s="405"/>
      <c r="AJ117" s="405"/>
      <c r="AK117" s="405"/>
      <c r="AL117" s="405"/>
      <c r="AM117" s="405"/>
      <c r="AN117" s="405"/>
      <c r="AO117" s="405"/>
      <c r="AP117" s="405"/>
      <c r="AQ117" s="405"/>
      <c r="AR117" s="405"/>
      <c r="AS117" s="405"/>
      <c r="AT117" s="405"/>
    </row>
    <row r="118" spans="1:151" s="297" customFormat="1" ht="15" x14ac:dyDescent="0.2">
      <c r="A118" s="3"/>
      <c r="B118" s="191" t="str">
        <f t="shared" si="49"/>
        <v>M.4</v>
      </c>
      <c r="C118" s="198" t="s">
        <v>102</v>
      </c>
      <c r="D118" s="350"/>
      <c r="E118" s="347" t="s">
        <v>8</v>
      </c>
      <c r="F118" s="104" t="s">
        <v>8</v>
      </c>
      <c r="G118" s="101" t="str">
        <f t="shared" ca="1" si="50"/>
        <v/>
      </c>
      <c r="H118" s="111"/>
      <c r="I118" s="101" t="str">
        <f t="shared" si="51"/>
        <v/>
      </c>
      <c r="J118" s="111"/>
      <c r="K118" s="101" t="str">
        <f t="shared" si="52"/>
        <v/>
      </c>
      <c r="L118" s="111"/>
      <c r="M118" s="101" t="str">
        <f t="shared" si="53"/>
        <v/>
      </c>
      <c r="N118" s="111"/>
      <c r="O118" s="101" t="str">
        <f t="shared" si="54"/>
        <v/>
      </c>
      <c r="P118" s="111"/>
      <c r="Q118" s="101" t="str">
        <f t="shared" si="55"/>
        <v/>
      </c>
      <c r="R118" s="111"/>
      <c r="S118" s="101" t="str">
        <f t="shared" si="56"/>
        <v/>
      </c>
      <c r="T118" s="360"/>
      <c r="U118" s="101" t="str">
        <f t="shared" ca="1" si="57"/>
        <v/>
      </c>
      <c r="V118" s="127" t="str">
        <f t="shared" ca="1" si="58"/>
        <v/>
      </c>
      <c r="W118"/>
      <c r="X118" s="130" t="str">
        <f ca="1">IF(SUMPRODUCT(F118:S118,$F$152:$S$152)&lt;&gt;0,SUMPRODUCT(F118:S118,$F$152:$S$152),"")</f>
        <v/>
      </c>
      <c r="Y118" s="3"/>
      <c r="Z118" s="3"/>
      <c r="AA118" s="3"/>
      <c r="AC118" s="405"/>
      <c r="AD118" s="405"/>
      <c r="AE118" s="405"/>
      <c r="AF118" s="405"/>
      <c r="AG118" s="405"/>
      <c r="AH118" s="405"/>
      <c r="AI118" s="405"/>
      <c r="AJ118" s="405"/>
      <c r="AK118" s="405"/>
      <c r="AL118" s="405"/>
      <c r="AM118" s="405"/>
      <c r="AN118" s="405"/>
      <c r="AO118" s="405"/>
      <c r="AP118" s="405"/>
      <c r="AQ118" s="405"/>
      <c r="AR118" s="405"/>
      <c r="AS118" s="405"/>
      <c r="AT118" s="405"/>
    </row>
    <row r="119" spans="1:151" s="297" customFormat="1" ht="15" x14ac:dyDescent="0.2">
      <c r="A119" s="3"/>
      <c r="B119" s="191" t="str">
        <f t="shared" si="49"/>
        <v>M.5</v>
      </c>
      <c r="C119" s="192" t="s">
        <v>103</v>
      </c>
      <c r="D119" s="350"/>
      <c r="E119" s="347" t="s">
        <v>8</v>
      </c>
      <c r="F119" s="104" t="s">
        <v>8</v>
      </c>
      <c r="G119" s="101" t="str">
        <f t="shared" ca="1" si="50"/>
        <v/>
      </c>
      <c r="H119" s="111"/>
      <c r="I119" s="101" t="str">
        <f t="shared" si="51"/>
        <v/>
      </c>
      <c r="J119" s="111"/>
      <c r="K119" s="101" t="str">
        <f t="shared" si="52"/>
        <v/>
      </c>
      <c r="L119" s="111"/>
      <c r="M119" s="101" t="str">
        <f t="shared" si="53"/>
        <v/>
      </c>
      <c r="N119" s="111"/>
      <c r="O119" s="101" t="str">
        <f t="shared" si="54"/>
        <v/>
      </c>
      <c r="P119" s="111"/>
      <c r="Q119" s="101" t="str">
        <f t="shared" si="55"/>
        <v/>
      </c>
      <c r="R119" s="111"/>
      <c r="S119" s="101" t="str">
        <f t="shared" si="56"/>
        <v/>
      </c>
      <c r="T119" s="360"/>
      <c r="U119" s="101" t="str">
        <f t="shared" ca="1" si="57"/>
        <v/>
      </c>
      <c r="V119" s="127" t="str">
        <f t="shared" ca="1" si="58"/>
        <v/>
      </c>
      <c r="W119"/>
      <c r="X119" s="130" t="str">
        <f ca="1">IF(SUMPRODUCT(F119:S119,$F$152:$S$152)&lt;&gt;0,SUMPRODUCT(F119:S119,$F$152:$S$152),"")</f>
        <v/>
      </c>
      <c r="Y119" s="3"/>
      <c r="Z119" s="3"/>
      <c r="AA119" s="3"/>
      <c r="AC119" s="405"/>
      <c r="AD119" s="405"/>
      <c r="AE119" s="405"/>
      <c r="AF119" s="405"/>
      <c r="AG119" s="405"/>
      <c r="AH119" s="405"/>
      <c r="AI119" s="405"/>
      <c r="AJ119" s="405"/>
      <c r="AK119" s="405"/>
      <c r="AL119" s="405"/>
      <c r="AM119" s="405"/>
      <c r="AN119" s="405"/>
      <c r="AO119" s="405"/>
      <c r="AP119" s="405"/>
      <c r="AQ119" s="405"/>
      <c r="AR119" s="405"/>
      <c r="AS119" s="405"/>
      <c r="AT119" s="405"/>
    </row>
    <row r="120" spans="1:151" s="297" customFormat="1" ht="16" thickBot="1" x14ac:dyDescent="0.25">
      <c r="A120" s="3"/>
      <c r="B120" s="191" t="str">
        <f t="shared" si="49"/>
        <v>M.6</v>
      </c>
      <c r="C120" s="265" t="s">
        <v>104</v>
      </c>
      <c r="D120" s="350"/>
      <c r="E120" s="347" t="s">
        <v>8</v>
      </c>
      <c r="F120" s="104" t="s">
        <v>8</v>
      </c>
      <c r="G120" s="101" t="str">
        <f t="shared" ca="1" si="50"/>
        <v/>
      </c>
      <c r="H120" s="111"/>
      <c r="I120" s="101" t="str">
        <f t="shared" si="51"/>
        <v/>
      </c>
      <c r="J120" s="111"/>
      <c r="K120" s="101" t="str">
        <f t="shared" si="52"/>
        <v/>
      </c>
      <c r="L120" s="111"/>
      <c r="M120" s="101" t="str">
        <f t="shared" si="53"/>
        <v/>
      </c>
      <c r="N120" s="111"/>
      <c r="O120" s="101" t="str">
        <f t="shared" si="54"/>
        <v/>
      </c>
      <c r="P120" s="111"/>
      <c r="Q120" s="101" t="str">
        <f t="shared" si="55"/>
        <v/>
      </c>
      <c r="R120" s="111"/>
      <c r="S120" s="101" t="str">
        <f t="shared" si="56"/>
        <v/>
      </c>
      <c r="T120" s="360"/>
      <c r="U120" s="101" t="str">
        <f t="shared" ca="1" si="57"/>
        <v/>
      </c>
      <c r="V120" s="127" t="str">
        <f t="shared" ca="1" si="58"/>
        <v/>
      </c>
      <c r="W120"/>
      <c r="X120" s="130" t="str">
        <f ca="1">IF(SUMPRODUCT(F120:S120,$F$152:$S$152)&lt;&gt;0,SUMPRODUCT(F120:S120,$F$152:$S$152),"")</f>
        <v/>
      </c>
      <c r="Y120" s="3"/>
      <c r="Z120" s="3"/>
      <c r="AA120" s="3"/>
      <c r="AC120" s="405"/>
      <c r="AD120" s="405"/>
      <c r="AE120" s="405"/>
      <c r="AF120" s="405"/>
      <c r="AG120" s="405"/>
      <c r="AH120" s="405"/>
      <c r="AI120" s="405"/>
      <c r="AJ120" s="405"/>
      <c r="AK120" s="405"/>
      <c r="AL120" s="405"/>
      <c r="AM120" s="405"/>
      <c r="AN120" s="405"/>
      <c r="AO120" s="405"/>
      <c r="AP120" s="405"/>
      <c r="AQ120" s="405"/>
      <c r="AR120" s="405"/>
      <c r="AS120" s="405"/>
      <c r="AT120" s="405"/>
    </row>
    <row r="121" spans="1:151" s="297" customFormat="1" ht="17" thickBot="1" x14ac:dyDescent="0.25">
      <c r="A121" s="3"/>
      <c r="B121" s="13"/>
      <c r="C121" s="20" t="s">
        <v>105</v>
      </c>
      <c r="D121" s="20"/>
      <c r="E121" s="20"/>
      <c r="F121" s="42">
        <f>SUM(F115:F120)</f>
        <v>0</v>
      </c>
      <c r="G121" s="42">
        <f ca="1">SUM(G115:G120)</f>
        <v>0</v>
      </c>
      <c r="H121" s="42">
        <f>SUM(H115:H120)</f>
        <v>0</v>
      </c>
      <c r="I121" s="42">
        <f>SUM(I116:I120)</f>
        <v>0</v>
      </c>
      <c r="J121" s="42">
        <f>SUM(J114:J120)</f>
        <v>0</v>
      </c>
      <c r="K121" s="42">
        <f t="shared" ref="K121:S121" si="59">SUM(K115:K120)</f>
        <v>0</v>
      </c>
      <c r="L121" s="42">
        <f t="shared" si="59"/>
        <v>0</v>
      </c>
      <c r="M121" s="42">
        <f t="shared" si="59"/>
        <v>0</v>
      </c>
      <c r="N121" s="42">
        <f t="shared" si="59"/>
        <v>0</v>
      </c>
      <c r="O121" s="42">
        <f t="shared" si="59"/>
        <v>0</v>
      </c>
      <c r="P121" s="42">
        <f t="shared" si="59"/>
        <v>0</v>
      </c>
      <c r="Q121" s="42">
        <f t="shared" si="59"/>
        <v>0</v>
      </c>
      <c r="R121" s="42">
        <f t="shared" si="59"/>
        <v>0</v>
      </c>
      <c r="S121" s="42">
        <f t="shared" si="59"/>
        <v>0</v>
      </c>
      <c r="T121" s="42"/>
      <c r="U121" s="42">
        <f ca="1">SUM(U115:U120)</f>
        <v>0</v>
      </c>
      <c r="V121" s="43">
        <f ca="1">SUM(V114:V120)</f>
        <v>0</v>
      </c>
      <c r="W121"/>
      <c r="X121" s="224" cm="1">
        <f t="array" aca="1" ref="X121" ca="1">SUM(((F121:S121)*$F$152:$S$152))</f>
        <v>0</v>
      </c>
      <c r="Y121" s="3"/>
      <c r="Z121" s="3"/>
      <c r="AA121" s="3"/>
      <c r="AC121" s="405"/>
      <c r="AD121" s="405"/>
      <c r="AE121" s="405"/>
      <c r="AF121" s="405"/>
      <c r="AG121" s="405"/>
      <c r="AH121" s="405"/>
      <c r="AI121" s="405"/>
      <c r="AJ121" s="405"/>
      <c r="AK121" s="405"/>
      <c r="AL121" s="405"/>
      <c r="AM121" s="405"/>
      <c r="AN121" s="405"/>
      <c r="AO121" s="405"/>
      <c r="AP121" s="405"/>
      <c r="AQ121" s="405"/>
      <c r="AR121" s="405"/>
      <c r="AS121" s="405"/>
      <c r="AT121" s="405"/>
    </row>
    <row r="122" spans="1:151" s="297" customFormat="1" ht="15" x14ac:dyDescent="0.2">
      <c r="A122" s="3"/>
      <c r="B122" s="236" t="s">
        <v>106</v>
      </c>
      <c r="C122" s="254" t="s">
        <v>107</v>
      </c>
      <c r="D122" s="254"/>
      <c r="E122" s="254"/>
      <c r="F122" s="101"/>
      <c r="G122" s="101"/>
      <c r="H122" s="101"/>
      <c r="I122" s="101"/>
      <c r="J122" s="101"/>
      <c r="K122" s="101"/>
      <c r="L122" s="101"/>
      <c r="M122" s="101"/>
      <c r="N122" s="101"/>
      <c r="O122" s="101"/>
      <c r="P122" s="101"/>
      <c r="Q122" s="101"/>
      <c r="R122" s="101"/>
      <c r="S122" s="101"/>
      <c r="T122" s="367"/>
      <c r="U122" s="101"/>
      <c r="V122" s="127"/>
      <c r="W122"/>
      <c r="X122" s="130"/>
      <c r="Y122" s="3"/>
      <c r="Z122" s="3"/>
      <c r="AA122" s="3"/>
      <c r="AC122" s="405"/>
      <c r="AD122" s="405"/>
      <c r="AE122" s="405"/>
      <c r="AF122" s="405"/>
      <c r="AG122" s="405"/>
      <c r="AH122" s="405"/>
      <c r="AI122" s="405"/>
      <c r="AJ122" s="405"/>
      <c r="AK122" s="405"/>
      <c r="AL122" s="405"/>
      <c r="AM122" s="405"/>
      <c r="AN122" s="405"/>
      <c r="AO122" s="405"/>
      <c r="AP122" s="405"/>
      <c r="AQ122" s="405"/>
      <c r="AR122" s="405"/>
      <c r="AS122" s="405"/>
      <c r="AT122" s="405"/>
    </row>
    <row r="123" spans="1:151" s="297" customFormat="1" ht="16" thickBot="1" x14ac:dyDescent="0.25">
      <c r="A123" s="3"/>
      <c r="B123" s="237" t="s">
        <v>108</v>
      </c>
      <c r="C123" s="255" t="s">
        <v>109</v>
      </c>
      <c r="D123" s="255"/>
      <c r="E123" s="255"/>
      <c r="F123" s="128">
        <f t="shared" ref="F123:S123" si="60">-(F121+F105+F113-F86)</f>
        <v>0</v>
      </c>
      <c r="G123" s="129">
        <f t="shared" ca="1" si="60"/>
        <v>0</v>
      </c>
      <c r="H123" s="128">
        <f>-(H121+H105+H113-H86)</f>
        <v>0</v>
      </c>
      <c r="I123" s="129">
        <f t="shared" si="60"/>
        <v>0</v>
      </c>
      <c r="J123" s="128">
        <f t="shared" si="60"/>
        <v>0</v>
      </c>
      <c r="K123" s="129">
        <f t="shared" si="60"/>
        <v>0</v>
      </c>
      <c r="L123" s="128">
        <f t="shared" si="60"/>
        <v>0</v>
      </c>
      <c r="M123" s="129">
        <f t="shared" si="60"/>
        <v>0</v>
      </c>
      <c r="N123" s="128">
        <f t="shared" si="60"/>
        <v>0</v>
      </c>
      <c r="O123" s="129">
        <f t="shared" si="60"/>
        <v>0</v>
      </c>
      <c r="P123" s="128">
        <f t="shared" si="60"/>
        <v>0</v>
      </c>
      <c r="Q123" s="129">
        <f t="shared" si="60"/>
        <v>0</v>
      </c>
      <c r="R123" s="128">
        <f t="shared" si="60"/>
        <v>0</v>
      </c>
      <c r="S123" s="129">
        <f t="shared" si="60"/>
        <v>0</v>
      </c>
      <c r="T123" s="368"/>
      <c r="U123" s="129">
        <f ca="1">IF(SUMIF($F$96:$S$96,$U$96,F123:S123)&lt;&gt;0,SUMIF($F$96:$S$96,$U$96,F123:S123),0)</f>
        <v>0</v>
      </c>
      <c r="V123" s="127" t="str">
        <f ca="1">IFERROR(IF(U123&lt;&gt;0,U123/U$124,""),"")</f>
        <v/>
      </c>
      <c r="W123"/>
      <c r="X123" s="130" t="str">
        <f ca="1">IF(SUMPRODUCT(F123:S123,$F$152:$S$152)&lt;&gt;0,SUMPRODUCT(F123:S123,$F$152:$S$152),"")</f>
        <v/>
      </c>
      <c r="Y123" s="3"/>
      <c r="Z123" s="3"/>
      <c r="AA123" s="3"/>
      <c r="AC123" s="405"/>
      <c r="AD123" s="405"/>
      <c r="AE123" s="405"/>
      <c r="AF123" s="405"/>
      <c r="AG123" s="405"/>
      <c r="AH123" s="405"/>
      <c r="AI123" s="405"/>
      <c r="AJ123" s="405"/>
      <c r="AK123" s="405"/>
      <c r="AL123" s="405"/>
      <c r="AM123" s="405"/>
      <c r="AN123" s="405"/>
      <c r="AO123" s="405"/>
      <c r="AP123" s="405"/>
      <c r="AQ123" s="405"/>
      <c r="AR123" s="405"/>
      <c r="AS123" s="405"/>
      <c r="AT123" s="405"/>
    </row>
    <row r="124" spans="1:151" s="297" customFormat="1" ht="17" thickBot="1" x14ac:dyDescent="0.25">
      <c r="A124" s="3"/>
      <c r="B124" s="14"/>
      <c r="C124" s="21" t="s">
        <v>110</v>
      </c>
      <c r="D124" s="21"/>
      <c r="E124" s="21"/>
      <c r="F124" s="15">
        <f>F105+F113+F121+F123</f>
        <v>0</v>
      </c>
      <c r="G124" s="15">
        <f t="shared" ref="G124:R124" ca="1" si="61">G105+G113+G121+G123</f>
        <v>0</v>
      </c>
      <c r="H124" s="15">
        <f t="shared" si="61"/>
        <v>0</v>
      </c>
      <c r="I124" s="15">
        <f t="shared" si="61"/>
        <v>0</v>
      </c>
      <c r="J124" s="15">
        <f t="shared" si="61"/>
        <v>0</v>
      </c>
      <c r="K124" s="15">
        <f t="shared" si="61"/>
        <v>0</v>
      </c>
      <c r="L124" s="15">
        <f t="shared" si="61"/>
        <v>0</v>
      </c>
      <c r="M124" s="15">
        <f t="shared" si="61"/>
        <v>0</v>
      </c>
      <c r="N124" s="15">
        <f t="shared" si="61"/>
        <v>0</v>
      </c>
      <c r="O124" s="15">
        <f t="shared" si="61"/>
        <v>0</v>
      </c>
      <c r="P124" s="15">
        <f t="shared" si="61"/>
        <v>0</v>
      </c>
      <c r="Q124" s="15">
        <f t="shared" si="61"/>
        <v>0</v>
      </c>
      <c r="R124" s="15">
        <f t="shared" si="61"/>
        <v>0</v>
      </c>
      <c r="S124" s="15">
        <f>SUM(S105,S113,S121,S123)</f>
        <v>0</v>
      </c>
      <c r="T124" s="15"/>
      <c r="U124" s="15">
        <f ca="1">U105+U113+U121+U123</f>
        <v>0</v>
      </c>
      <c r="V124" s="52">
        <f ca="1">SUM(V105,V113,V121,V123)</f>
        <v>0</v>
      </c>
      <c r="W124"/>
      <c r="X124" s="225" cm="1">
        <f t="array" aca="1" ref="X124" ca="1">SUM(((F124:S124)*$F$152:$S$152))</f>
        <v>0</v>
      </c>
      <c r="Y124" s="3"/>
      <c r="Z124" s="3"/>
      <c r="AA124" s="3"/>
      <c r="AC124" s="405"/>
      <c r="AD124" s="405"/>
      <c r="AE124" s="405"/>
      <c r="AF124" s="405"/>
      <c r="AG124" s="405"/>
      <c r="AH124" s="405"/>
      <c r="AI124" s="405"/>
      <c r="AJ124" s="405"/>
      <c r="AK124" s="405"/>
      <c r="AL124" s="405"/>
      <c r="AM124" s="405"/>
      <c r="AN124" s="405"/>
      <c r="AO124" s="405"/>
      <c r="AP124" s="405"/>
      <c r="AQ124" s="405"/>
      <c r="AR124" s="405"/>
      <c r="AS124" s="405"/>
      <c r="AT124" s="405"/>
    </row>
    <row r="125" spans="1:151" s="402" customFormat="1" ht="15" x14ac:dyDescent="0.2">
      <c r="A125"/>
      <c r="B125"/>
      <c r="C125"/>
      <c r="D125"/>
      <c r="E125"/>
      <c r="F125"/>
      <c r="G125"/>
      <c r="H125"/>
      <c r="I125"/>
      <c r="J125"/>
      <c r="K125"/>
      <c r="L125"/>
      <c r="M125"/>
      <c r="N125"/>
      <c r="O125"/>
      <c r="P125"/>
      <c r="Q125"/>
      <c r="R125"/>
      <c r="S125"/>
      <c r="T125"/>
      <c r="U125"/>
      <c r="V125"/>
      <c r="W125"/>
      <c r="X125"/>
      <c r="Y125"/>
      <c r="Z125" s="3"/>
      <c r="AA125" s="3"/>
      <c r="AB125" s="297"/>
      <c r="AC125" s="405"/>
      <c r="AD125" s="405"/>
      <c r="AE125" s="405"/>
      <c r="AF125" s="405"/>
      <c r="AG125" s="405"/>
      <c r="AH125" s="405"/>
      <c r="AI125" s="405"/>
      <c r="AJ125" s="405"/>
      <c r="AK125" s="405"/>
      <c r="AL125" s="405"/>
      <c r="AM125" s="405"/>
      <c r="AN125" s="405"/>
      <c r="AO125" s="405"/>
      <c r="AP125" s="405"/>
      <c r="AQ125" s="405"/>
      <c r="AR125" s="405"/>
      <c r="AS125" s="405"/>
      <c r="AT125" s="405"/>
      <c r="AU125" s="297"/>
      <c r="AV125" s="297"/>
      <c r="AW125" s="297"/>
      <c r="AX125" s="297"/>
      <c r="AY125" s="297"/>
      <c r="AZ125" s="297"/>
      <c r="BA125" s="297"/>
      <c r="BB125" s="297"/>
      <c r="BC125" s="297"/>
      <c r="BD125" s="297"/>
      <c r="BE125" s="297"/>
      <c r="BF125" s="297"/>
      <c r="BG125" s="297"/>
      <c r="BH125" s="297"/>
      <c r="BI125" s="297"/>
      <c r="BJ125" s="297"/>
      <c r="BK125" s="297"/>
      <c r="BL125" s="297"/>
      <c r="BM125" s="297"/>
      <c r="BN125" s="297"/>
      <c r="BO125" s="297"/>
      <c r="BP125" s="297"/>
      <c r="BQ125" s="297"/>
      <c r="BR125" s="297"/>
      <c r="BS125" s="297"/>
      <c r="BT125" s="297"/>
      <c r="BU125" s="297"/>
      <c r="BV125" s="297"/>
      <c r="BW125" s="297"/>
      <c r="BX125" s="297"/>
      <c r="BY125" s="297"/>
      <c r="BZ125" s="297"/>
      <c r="CA125" s="297"/>
      <c r="CB125" s="297"/>
      <c r="CC125" s="297"/>
      <c r="CD125" s="297"/>
      <c r="CE125" s="297"/>
      <c r="CF125" s="297"/>
      <c r="CG125" s="297"/>
      <c r="CH125" s="297"/>
      <c r="CI125" s="297"/>
      <c r="CJ125" s="297"/>
      <c r="CK125" s="297"/>
      <c r="CL125" s="297"/>
      <c r="CM125" s="297"/>
      <c r="CN125" s="297"/>
      <c r="CO125" s="297"/>
      <c r="CP125" s="297"/>
      <c r="CQ125" s="297"/>
      <c r="CR125" s="297"/>
      <c r="CS125" s="297"/>
      <c r="CT125" s="297"/>
      <c r="CU125" s="297"/>
      <c r="CV125" s="297"/>
      <c r="CW125" s="297"/>
      <c r="CX125" s="297"/>
      <c r="CY125" s="297"/>
      <c r="CZ125" s="297"/>
      <c r="DA125" s="297"/>
      <c r="DB125" s="297"/>
      <c r="DC125" s="297"/>
      <c r="DD125" s="297"/>
      <c r="DE125" s="297"/>
      <c r="DF125" s="297"/>
      <c r="DG125" s="297"/>
      <c r="DH125" s="297"/>
      <c r="DI125" s="297"/>
      <c r="DJ125" s="297"/>
      <c r="DK125" s="297"/>
      <c r="DL125" s="297"/>
      <c r="DM125" s="297"/>
      <c r="DN125" s="297"/>
      <c r="DO125" s="297"/>
      <c r="DP125" s="297"/>
      <c r="DQ125" s="297"/>
      <c r="DR125" s="297"/>
      <c r="DS125" s="297"/>
      <c r="DT125" s="297"/>
      <c r="DU125" s="297"/>
      <c r="DV125" s="297"/>
      <c r="DW125" s="297"/>
      <c r="DX125" s="297"/>
      <c r="DY125" s="297"/>
      <c r="DZ125" s="297"/>
      <c r="EA125" s="297"/>
      <c r="EB125" s="297"/>
      <c r="EC125" s="297"/>
      <c r="ED125" s="297"/>
      <c r="EE125" s="297"/>
      <c r="EF125" s="297"/>
      <c r="EG125" s="297"/>
      <c r="EH125" s="297"/>
      <c r="EI125" s="297"/>
      <c r="EJ125" s="297"/>
      <c r="EK125" s="297"/>
      <c r="EL125" s="297"/>
      <c r="EM125" s="297"/>
      <c r="EN125" s="297"/>
      <c r="EO125" s="297"/>
      <c r="EP125" s="297"/>
      <c r="EQ125" s="297"/>
      <c r="ER125" s="297"/>
      <c r="ES125" s="297"/>
      <c r="ET125" s="297"/>
      <c r="EU125" s="297"/>
    </row>
    <row r="126" spans="1:151" s="402" customFormat="1" ht="15" x14ac:dyDescent="0.2">
      <c r="A126"/>
      <c r="B126"/>
      <c r="C126"/>
      <c r="D126"/>
      <c r="E126"/>
      <c r="F126"/>
      <c r="G126"/>
      <c r="H126"/>
      <c r="I126"/>
      <c r="J126"/>
      <c r="K126"/>
      <c r="L126"/>
      <c r="M126"/>
      <c r="N126"/>
      <c r="O126"/>
      <c r="P126"/>
      <c r="Q126"/>
      <c r="R126"/>
      <c r="S126"/>
      <c r="T126"/>
      <c r="U126"/>
      <c r="V126"/>
      <c r="W126"/>
      <c r="X126"/>
      <c r="Y126"/>
      <c r="Z126" s="3"/>
      <c r="AA126" s="3"/>
      <c r="AB126" s="297"/>
      <c r="AC126" s="405"/>
      <c r="AD126" s="405"/>
      <c r="AE126" s="405"/>
      <c r="AF126" s="405"/>
      <c r="AG126" s="405"/>
      <c r="AH126" s="405"/>
      <c r="AI126" s="405"/>
      <c r="AJ126" s="405"/>
      <c r="AK126" s="405"/>
      <c r="AL126" s="405"/>
      <c r="AM126" s="405"/>
      <c r="AN126" s="405"/>
      <c r="AO126" s="405"/>
      <c r="AP126" s="405"/>
      <c r="AQ126" s="405"/>
      <c r="AR126" s="405"/>
      <c r="AS126" s="405"/>
      <c r="AT126" s="405"/>
      <c r="AU126" s="297"/>
      <c r="AV126" s="297"/>
      <c r="AW126" s="297"/>
      <c r="AX126" s="297"/>
      <c r="AY126" s="297"/>
      <c r="AZ126" s="297"/>
      <c r="BA126" s="297"/>
      <c r="BB126" s="297"/>
      <c r="BC126" s="297"/>
      <c r="BD126" s="297"/>
      <c r="BE126" s="297"/>
      <c r="BF126" s="297"/>
      <c r="BG126" s="297"/>
      <c r="BH126" s="297"/>
      <c r="BI126" s="297"/>
      <c r="BJ126" s="297"/>
      <c r="BK126" s="297"/>
      <c r="BL126" s="297"/>
      <c r="BM126" s="297"/>
      <c r="BN126" s="297"/>
      <c r="BO126" s="297"/>
      <c r="BP126" s="297"/>
      <c r="BQ126" s="297"/>
      <c r="BR126" s="297"/>
      <c r="BS126" s="297"/>
      <c r="BT126" s="297"/>
      <c r="BU126" s="297"/>
      <c r="BV126" s="297"/>
      <c r="BW126" s="297"/>
      <c r="BX126" s="297"/>
      <c r="BY126" s="297"/>
      <c r="BZ126" s="297"/>
      <c r="CA126" s="297"/>
      <c r="CB126" s="297"/>
      <c r="CC126" s="297"/>
      <c r="CD126" s="297"/>
      <c r="CE126" s="297"/>
      <c r="CF126" s="297"/>
      <c r="CG126" s="297"/>
      <c r="CH126" s="297"/>
      <c r="CI126" s="297"/>
      <c r="CJ126" s="297"/>
      <c r="CK126" s="297"/>
      <c r="CL126" s="297"/>
      <c r="CM126" s="297"/>
      <c r="CN126" s="297"/>
      <c r="CO126" s="297"/>
      <c r="CP126" s="297"/>
      <c r="CQ126" s="297"/>
      <c r="CR126" s="297"/>
      <c r="CS126" s="297"/>
      <c r="CT126" s="297"/>
      <c r="CU126" s="297"/>
      <c r="CV126" s="297"/>
      <c r="CW126" s="297"/>
      <c r="CX126" s="297"/>
      <c r="CY126" s="297"/>
      <c r="CZ126" s="297"/>
      <c r="DA126" s="297"/>
      <c r="DB126" s="297"/>
      <c r="DC126" s="297"/>
      <c r="DD126" s="297"/>
      <c r="DE126" s="297"/>
      <c r="DF126" s="297"/>
      <c r="DG126" s="297"/>
      <c r="DH126" s="297"/>
      <c r="DI126" s="297"/>
      <c r="DJ126" s="297"/>
      <c r="DK126" s="297"/>
      <c r="DL126" s="297"/>
      <c r="DM126" s="297"/>
      <c r="DN126" s="297"/>
      <c r="DO126" s="297"/>
      <c r="DP126" s="297"/>
      <c r="DQ126" s="297"/>
      <c r="DR126" s="297"/>
      <c r="DS126" s="297"/>
      <c r="DT126" s="297"/>
      <c r="DU126" s="297"/>
      <c r="DV126" s="297"/>
      <c r="DW126" s="297"/>
      <c r="DX126" s="297"/>
      <c r="DY126" s="297"/>
      <c r="DZ126" s="297"/>
      <c r="EA126" s="297"/>
      <c r="EB126" s="297"/>
      <c r="EC126" s="297"/>
      <c r="ED126" s="297"/>
      <c r="EE126" s="297"/>
      <c r="EF126" s="297"/>
      <c r="EG126" s="297"/>
      <c r="EH126" s="297"/>
      <c r="EI126" s="297"/>
      <c r="EJ126" s="297"/>
      <c r="EK126" s="297"/>
      <c r="EL126" s="297"/>
      <c r="EM126" s="297"/>
      <c r="EN126" s="297"/>
      <c r="EO126" s="297"/>
      <c r="EP126" s="297"/>
      <c r="EQ126" s="297"/>
      <c r="ER126" s="297"/>
      <c r="ES126" s="297"/>
      <c r="ET126" s="297"/>
      <c r="EU126" s="297"/>
    </row>
    <row r="127" spans="1:151" s="297" customFormat="1" ht="15" thickBo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28"/>
      <c r="Y127" s="3"/>
      <c r="Z127" s="3"/>
      <c r="AA127" s="3"/>
      <c r="AC127" s="405"/>
      <c r="AD127" s="405"/>
      <c r="AE127" s="405"/>
      <c r="AF127" s="405"/>
      <c r="AG127" s="405"/>
      <c r="AH127" s="405"/>
      <c r="AI127" s="405"/>
      <c r="AJ127" s="405"/>
      <c r="AK127" s="405"/>
      <c r="AL127" s="405"/>
      <c r="AM127" s="405"/>
      <c r="AN127" s="405"/>
      <c r="AO127" s="405"/>
      <c r="AP127" s="405"/>
      <c r="AQ127" s="405"/>
      <c r="AR127" s="405"/>
      <c r="AS127" s="405"/>
      <c r="AT127" s="405"/>
    </row>
    <row r="128" spans="1:151" s="297" customFormat="1" x14ac:dyDescent="0.15">
      <c r="A128" s="3"/>
      <c r="B128" s="439" t="s">
        <v>111</v>
      </c>
      <c r="C128" s="212"/>
      <c r="D128" s="212" t="s">
        <v>112</v>
      </c>
      <c r="E128" s="336"/>
      <c r="F128" s="442" t="str">
        <f>IF(LEN(F33)=0,"",F33)</f>
        <v/>
      </c>
      <c r="G128" s="443"/>
      <c r="H128" s="444" t="str">
        <f>IF(LEN(H33)=0,"",H33)</f>
        <v/>
      </c>
      <c r="I128" s="443"/>
      <c r="J128" s="444" t="str">
        <f>IF(LEN(J33)=0,"",J33)</f>
        <v/>
      </c>
      <c r="K128" s="443"/>
      <c r="L128" s="444" t="str">
        <f>IF(LEN(L33)=0,"",L33)</f>
        <v/>
      </c>
      <c r="M128" s="443"/>
      <c r="N128" s="444" t="str">
        <f>IF(LEN(N33)=0,"",N33)</f>
        <v/>
      </c>
      <c r="O128" s="443"/>
      <c r="P128" s="444" t="str">
        <f>IF(LEN(P33)=0,"",P33)</f>
        <v/>
      </c>
      <c r="Q128" s="443"/>
      <c r="R128" s="461" t="str">
        <f>IF(LEN(R33)=0,"",R33)</f>
        <v/>
      </c>
      <c r="S128" s="462"/>
      <c r="T128" s="3"/>
      <c r="U128" s="3"/>
      <c r="V128" s="3"/>
      <c r="W128" s="3"/>
      <c r="X128" s="28"/>
      <c r="Y128" s="3"/>
      <c r="Z128" s="3"/>
      <c r="AA128" s="3"/>
      <c r="AC128" s="405"/>
      <c r="AD128" s="405"/>
      <c r="AE128" s="405"/>
      <c r="AF128" s="405"/>
      <c r="AG128" s="405"/>
      <c r="AH128" s="405"/>
      <c r="AI128" s="405"/>
      <c r="AJ128" s="405"/>
      <c r="AK128" s="405"/>
      <c r="AL128" s="405"/>
      <c r="AM128" s="405"/>
      <c r="AN128" s="405"/>
      <c r="AO128" s="405"/>
      <c r="AP128" s="405"/>
      <c r="AQ128" s="405"/>
      <c r="AR128" s="405"/>
      <c r="AS128" s="405"/>
      <c r="AT128" s="405"/>
    </row>
    <row r="129" spans="1:46" s="297" customFormat="1" x14ac:dyDescent="0.15">
      <c r="A129" s="3"/>
      <c r="B129" s="440"/>
      <c r="C129" s="202"/>
      <c r="D129" s="406"/>
      <c r="E129" s="408"/>
      <c r="F129" s="143"/>
      <c r="G129" s="135"/>
      <c r="H129" s="134"/>
      <c r="I129" s="135"/>
      <c r="J129" s="134"/>
      <c r="K129" s="135"/>
      <c r="L129" s="134"/>
      <c r="M129" s="135"/>
      <c r="N129" s="134"/>
      <c r="O129" s="135"/>
      <c r="P129" s="134"/>
      <c r="Q129" s="143"/>
      <c r="R129" s="140"/>
      <c r="S129" s="203"/>
      <c r="T129" s="3"/>
      <c r="U129" s="3"/>
      <c r="V129" s="3"/>
      <c r="W129" s="3"/>
      <c r="X129" s="28"/>
      <c r="Y129" s="3"/>
      <c r="Z129" s="3"/>
      <c r="AA129" s="3"/>
      <c r="AC129" s="405"/>
      <c r="AD129" s="405"/>
      <c r="AE129" s="405"/>
      <c r="AF129" s="405"/>
      <c r="AG129" s="405"/>
      <c r="AH129" s="405"/>
      <c r="AI129" s="405"/>
      <c r="AJ129" s="405"/>
      <c r="AK129" s="405"/>
      <c r="AL129" s="405"/>
      <c r="AM129" s="405"/>
      <c r="AN129" s="405"/>
      <c r="AO129" s="405"/>
      <c r="AP129" s="405"/>
      <c r="AQ129" s="405"/>
      <c r="AR129" s="405"/>
      <c r="AS129" s="405"/>
      <c r="AT129" s="405"/>
    </row>
    <row r="130" spans="1:46" s="297" customFormat="1" x14ac:dyDescent="0.15">
      <c r="A130" s="3"/>
      <c r="B130" s="440"/>
      <c r="C130" s="258"/>
      <c r="D130" s="259" t="s">
        <v>113</v>
      </c>
      <c r="E130" s="243"/>
      <c r="F130" s="410"/>
      <c r="G130" s="136" t="str">
        <f>IF(F34="","-",F34)</f>
        <v>-</v>
      </c>
      <c r="H130" s="136"/>
      <c r="I130" s="136" t="str">
        <f>IF(H34="","-",H34)</f>
        <v>-</v>
      </c>
      <c r="J130" s="136"/>
      <c r="K130" s="136" t="str">
        <f>IF(J34="","-",J34)</f>
        <v>-</v>
      </c>
      <c r="L130" s="136"/>
      <c r="M130" s="136" t="str">
        <f>IF(L34="","-",L34)</f>
        <v>-</v>
      </c>
      <c r="N130" s="136"/>
      <c r="O130" s="136" t="str">
        <f>IF(N34="","-",N34)</f>
        <v>-</v>
      </c>
      <c r="P130" s="136"/>
      <c r="Q130" s="186" t="str">
        <f>IF(P34="","-",P34)</f>
        <v>-</v>
      </c>
      <c r="R130" s="140"/>
      <c r="S130" s="203" t="str">
        <f>IF(R34="","-",R34)</f>
        <v>-</v>
      </c>
      <c r="T130" s="3"/>
      <c r="U130" s="3"/>
      <c r="V130" s="3"/>
      <c r="W130" s="3"/>
      <c r="X130" s="28"/>
      <c r="Y130" s="3"/>
      <c r="Z130" s="3"/>
      <c r="AA130" s="3"/>
      <c r="AC130" s="405"/>
      <c r="AD130" s="405"/>
      <c r="AE130" s="405"/>
      <c r="AF130" s="405"/>
      <c r="AG130" s="405"/>
      <c r="AH130" s="405"/>
      <c r="AI130" s="405"/>
      <c r="AJ130" s="405"/>
      <c r="AK130" s="405"/>
      <c r="AL130" s="405"/>
      <c r="AM130" s="405"/>
      <c r="AN130" s="405"/>
      <c r="AO130" s="405"/>
      <c r="AP130" s="405"/>
      <c r="AQ130" s="405"/>
      <c r="AR130" s="405"/>
      <c r="AS130" s="405"/>
      <c r="AT130" s="405"/>
    </row>
    <row r="131" spans="1:46" s="297" customFormat="1" x14ac:dyDescent="0.15">
      <c r="A131" s="3"/>
      <c r="B131" s="440"/>
      <c r="C131" s="256"/>
      <c r="D131" s="257" t="s">
        <v>114</v>
      </c>
      <c r="E131" s="408"/>
      <c r="F131" s="411"/>
      <c r="G131" s="138">
        <f ca="1">IF(OR(F$33="",F$33="-"),0,OFFSET($V$160,MATCH(F33&amp;F34,servizio,0),,1,1))</f>
        <v>0</v>
      </c>
      <c r="H131" s="139"/>
      <c r="I131" s="138">
        <f ca="1">IF(OR(H$33="",H$33="-"),0,OFFSET($V$160,MATCH(H33&amp;H34,servizio,0),,1,1))</f>
        <v>0</v>
      </c>
      <c r="J131" s="137"/>
      <c r="K131" s="138">
        <f ca="1">IF(OR(J$33="",J$33="-"),0,OFFSET($V$160,MATCH(J33&amp;J34,servizio,0),,1,1))</f>
        <v>0</v>
      </c>
      <c r="L131" s="137"/>
      <c r="M131" s="138">
        <f ca="1">IF(OR(L$33="",L$33="-"),0,OFFSET($V$160,MATCH(L33&amp;L34,servizio,0),,1,1))</f>
        <v>0</v>
      </c>
      <c r="N131" s="137"/>
      <c r="O131" s="138">
        <f ca="1">IF(OR(N$33="",N$33="-"),0,OFFSET($V$160,MATCH(N33&amp;N34,servizio,0),,1,1))</f>
        <v>0</v>
      </c>
      <c r="P131" s="137"/>
      <c r="Q131" s="138">
        <f ca="1">IF(OR(P$33="",P$33="-"),0,OFFSET($V$160,MATCH(P33&amp;P34,servizio,0),,1,1))</f>
        <v>0</v>
      </c>
      <c r="R131" s="137"/>
      <c r="S131" s="204">
        <f ca="1">IF(OR(R$33="",R$33="-"),0,OFFSET($V$160,MATCH(R33&amp;R34,servizio,0),,1,1))</f>
        <v>0</v>
      </c>
      <c r="T131" s="3"/>
      <c r="U131" s="3"/>
      <c r="V131" s="3"/>
      <c r="W131" s="3"/>
      <c r="X131" s="28"/>
      <c r="Y131" s="3"/>
      <c r="Z131" s="3"/>
      <c r="AA131" s="3"/>
      <c r="AC131" s="405"/>
      <c r="AD131" s="405"/>
      <c r="AE131" s="405"/>
      <c r="AF131" s="405"/>
      <c r="AG131" s="405"/>
      <c r="AH131" s="405"/>
      <c r="AI131" s="405"/>
      <c r="AJ131" s="405"/>
      <c r="AK131" s="405"/>
      <c r="AL131" s="405"/>
      <c r="AM131" s="405"/>
      <c r="AN131" s="405"/>
      <c r="AO131" s="405"/>
      <c r="AP131" s="405"/>
      <c r="AQ131" s="405"/>
      <c r="AR131" s="405"/>
      <c r="AS131" s="405"/>
      <c r="AT131" s="405"/>
    </row>
    <row r="132" spans="1:46" s="297" customFormat="1" ht="15" thickBot="1" x14ac:dyDescent="0.2">
      <c r="A132" s="3"/>
      <c r="B132" s="441"/>
      <c r="C132" s="205"/>
      <c r="D132" s="407" t="s">
        <v>115</v>
      </c>
      <c r="E132" s="409"/>
      <c r="F132" s="412"/>
      <c r="G132" s="206" t="str">
        <f>$H$157</f>
        <v>TJ</v>
      </c>
      <c r="H132" s="206"/>
      <c r="I132" s="206" t="str">
        <f>$H$157</f>
        <v>TJ</v>
      </c>
      <c r="J132" s="206"/>
      <c r="K132" s="206" t="str">
        <f>$H$157</f>
        <v>TJ</v>
      </c>
      <c r="L132" s="206"/>
      <c r="M132" s="206" t="str">
        <f>$H$157</f>
        <v>TJ</v>
      </c>
      <c r="N132" s="206"/>
      <c r="O132" s="206" t="str">
        <f>$H$157</f>
        <v>TJ</v>
      </c>
      <c r="P132" s="206"/>
      <c r="Q132" s="207" t="str">
        <f>$H$157</f>
        <v>TJ</v>
      </c>
      <c r="R132" s="206"/>
      <c r="S132" s="208" t="str">
        <f>$H$157</f>
        <v>TJ</v>
      </c>
      <c r="T132" s="3"/>
      <c r="U132" s="3"/>
      <c r="V132" s="3"/>
      <c r="W132" s="3"/>
      <c r="X132" s="28"/>
      <c r="Y132" s="3"/>
      <c r="Z132" s="3"/>
      <c r="AA132" s="3"/>
      <c r="AC132" s="405"/>
      <c r="AD132" s="405"/>
      <c r="AE132" s="405"/>
      <c r="AF132" s="405"/>
      <c r="AG132" s="405"/>
      <c r="AH132" s="405"/>
      <c r="AI132" s="405"/>
      <c r="AJ132" s="405"/>
      <c r="AK132" s="405"/>
      <c r="AL132" s="405"/>
      <c r="AM132" s="405"/>
      <c r="AN132" s="405"/>
      <c r="AO132" s="405"/>
      <c r="AP132" s="405"/>
      <c r="AQ132" s="405"/>
      <c r="AR132" s="405"/>
      <c r="AS132" s="405"/>
      <c r="AT132" s="405"/>
    </row>
    <row r="133" spans="1:46" s="297" customFormat="1" ht="15" x14ac:dyDescent="0.2">
      <c r="A133" s="3"/>
      <c r="B133" s="3"/>
      <c r="C133" s="87"/>
      <c r="D133" s="87"/>
      <c r="E133" s="87"/>
      <c r="F133" s="3"/>
      <c r="G133" s="3"/>
      <c r="H133" s="3"/>
      <c r="I133" s="3"/>
      <c r="J133" s="3"/>
      <c r="K133" s="3"/>
      <c r="L133" s="3"/>
      <c r="M133" s="3"/>
      <c r="N133"/>
      <c r="O133"/>
      <c r="P133"/>
      <c r="Q133"/>
      <c r="R133" s="3"/>
      <c r="S133" s="3"/>
      <c r="T133" s="3"/>
      <c r="U133" s="3"/>
      <c r="V133" s="3"/>
      <c r="W133" s="3"/>
      <c r="X133" s="28"/>
      <c r="Y133" s="3"/>
      <c r="Z133" s="3"/>
      <c r="AA133" s="3"/>
      <c r="AC133" s="405"/>
      <c r="AD133" s="405"/>
      <c r="AE133" s="405"/>
      <c r="AF133" s="405"/>
      <c r="AG133" s="405"/>
      <c r="AH133" s="405"/>
      <c r="AI133" s="405"/>
      <c r="AJ133" s="405"/>
      <c r="AK133" s="405"/>
      <c r="AL133" s="405"/>
      <c r="AM133" s="405"/>
      <c r="AN133" s="405"/>
      <c r="AO133" s="405"/>
      <c r="AP133" s="405"/>
      <c r="AQ133" s="405"/>
      <c r="AR133" s="405"/>
      <c r="AS133" s="405"/>
      <c r="AT133" s="405"/>
    </row>
    <row r="134" spans="1:46" s="297" customFormat="1" ht="16" thickBot="1" x14ac:dyDescent="0.25">
      <c r="A134" s="3"/>
      <c r="B134" s="3"/>
      <c r="C134" s="87"/>
      <c r="D134" s="87"/>
      <c r="E134" s="87"/>
      <c r="F134" s="3"/>
      <c r="G134" s="3"/>
      <c r="H134" s="3"/>
      <c r="I134" s="3"/>
      <c r="J134" s="3"/>
      <c r="K134" s="3"/>
      <c r="L134" s="3"/>
      <c r="M134" s="3"/>
      <c r="N134"/>
      <c r="O134"/>
      <c r="P134"/>
      <c r="Q134"/>
      <c r="R134" s="3"/>
      <c r="S134" s="3"/>
      <c r="T134" s="3"/>
      <c r="U134" s="3"/>
      <c r="V134" s="3"/>
      <c r="W134" s="3"/>
      <c r="X134" s="28"/>
      <c r="Y134" s="3"/>
      <c r="Z134" s="3"/>
      <c r="AA134" s="3"/>
      <c r="AC134" s="405"/>
      <c r="AD134" s="405"/>
      <c r="AE134" s="405"/>
      <c r="AF134" s="405"/>
      <c r="AG134" s="405"/>
      <c r="AH134" s="405"/>
      <c r="AI134" s="405"/>
      <c r="AJ134" s="405"/>
      <c r="AK134" s="405"/>
      <c r="AL134" s="405"/>
      <c r="AM134" s="405"/>
      <c r="AN134" s="405"/>
      <c r="AO134" s="405"/>
      <c r="AP134" s="405"/>
      <c r="AQ134" s="405"/>
      <c r="AR134" s="405"/>
      <c r="AS134" s="405"/>
      <c r="AT134" s="405"/>
    </row>
    <row r="135" spans="1:46" s="297" customFormat="1" ht="15" customHeight="1" x14ac:dyDescent="0.15">
      <c r="A135" s="3"/>
      <c r="B135" s="439" t="s">
        <v>116</v>
      </c>
      <c r="C135" s="212"/>
      <c r="D135" s="212" t="s">
        <v>112</v>
      </c>
      <c r="E135" s="336"/>
      <c r="F135" s="442" t="str">
        <f>IF(LEN(F33)=0,"",F33)</f>
        <v/>
      </c>
      <c r="G135" s="443"/>
      <c r="H135" s="444" t="str">
        <f>IF(LEN(H33)=0,"",H33)</f>
        <v/>
      </c>
      <c r="I135" s="443"/>
      <c r="J135" s="444" t="str">
        <f>IF(LEN(J33)=0,"",J33)</f>
        <v/>
      </c>
      <c r="K135" s="443"/>
      <c r="L135" s="444" t="str">
        <f>IF(LEN(L33)=0,"",L33)</f>
        <v/>
      </c>
      <c r="M135" s="443"/>
      <c r="N135" s="444" t="str">
        <f>IF(LEN(N33)=0,"",N33)</f>
        <v/>
      </c>
      <c r="O135" s="443"/>
      <c r="P135" s="444" t="str">
        <f>IF(LEN(P33)=0,"",P33)</f>
        <v/>
      </c>
      <c r="Q135" s="443"/>
      <c r="R135" s="461" t="str">
        <f>IF(LEN(R33)=0,"",R33)</f>
        <v/>
      </c>
      <c r="S135" s="462"/>
      <c r="T135" s="55"/>
      <c r="U135" s="3"/>
      <c r="V135" s="3"/>
      <c r="W135" s="3"/>
      <c r="X135" s="28"/>
      <c r="Y135" s="3"/>
      <c r="Z135" s="3"/>
      <c r="AA135" s="3"/>
      <c r="AC135" s="405"/>
      <c r="AD135" s="405"/>
      <c r="AE135" s="405"/>
      <c r="AF135" s="405"/>
      <c r="AG135" s="405"/>
      <c r="AH135" s="405"/>
      <c r="AI135" s="405"/>
      <c r="AJ135" s="405"/>
      <c r="AK135" s="405"/>
      <c r="AL135" s="405"/>
      <c r="AM135" s="405"/>
      <c r="AN135" s="405"/>
      <c r="AO135" s="405"/>
      <c r="AP135" s="405"/>
      <c r="AQ135" s="405"/>
      <c r="AR135" s="405"/>
      <c r="AS135" s="405"/>
      <c r="AT135" s="405"/>
    </row>
    <row r="136" spans="1:46" s="297" customFormat="1" x14ac:dyDescent="0.15">
      <c r="A136" s="3"/>
      <c r="B136" s="440"/>
      <c r="C136" s="202"/>
      <c r="D136" s="406"/>
      <c r="E136" s="408"/>
      <c r="F136" s="143"/>
      <c r="G136" s="135"/>
      <c r="H136" s="134"/>
      <c r="I136" s="135"/>
      <c r="J136" s="134"/>
      <c r="K136" s="135"/>
      <c r="L136" s="134"/>
      <c r="M136" s="135"/>
      <c r="N136" s="134"/>
      <c r="O136" s="135"/>
      <c r="P136" s="134"/>
      <c r="Q136" s="135"/>
      <c r="R136" s="134"/>
      <c r="S136" s="209"/>
      <c r="T136" s="55"/>
      <c r="U136" s="3"/>
      <c r="V136" s="3"/>
      <c r="W136" s="3"/>
      <c r="X136" s="28"/>
      <c r="Y136" s="3"/>
      <c r="Z136" s="3"/>
      <c r="AA136" s="3"/>
      <c r="AC136" s="405"/>
      <c r="AD136" s="405"/>
      <c r="AE136" s="405"/>
      <c r="AF136" s="405"/>
      <c r="AG136" s="405"/>
      <c r="AH136" s="405"/>
      <c r="AI136" s="405"/>
      <c r="AJ136" s="405"/>
      <c r="AK136" s="405"/>
      <c r="AL136" s="405"/>
      <c r="AM136" s="405"/>
      <c r="AN136" s="405"/>
      <c r="AO136" s="405"/>
      <c r="AP136" s="405"/>
      <c r="AQ136" s="405"/>
      <c r="AR136" s="405"/>
      <c r="AS136" s="405"/>
      <c r="AT136" s="405"/>
    </row>
    <row r="137" spans="1:46" s="297" customFormat="1" x14ac:dyDescent="0.15">
      <c r="A137" s="3"/>
      <c r="B137" s="440"/>
      <c r="C137" s="258"/>
      <c r="D137" s="259" t="s">
        <v>113</v>
      </c>
      <c r="E137" s="243"/>
      <c r="F137" s="135" t="str">
        <f>IF(F34="","-",F34)</f>
        <v>-</v>
      </c>
      <c r="G137" s="134"/>
      <c r="H137" s="140" t="str">
        <f>IF(H34="","-",H34)</f>
        <v>-</v>
      </c>
      <c r="I137" s="141"/>
      <c r="J137" s="140" t="str">
        <f>IF(J34="","-",J34)</f>
        <v>-</v>
      </c>
      <c r="K137" s="140"/>
      <c r="L137" s="140" t="str">
        <f>IF(L34="","-",L34)</f>
        <v>-</v>
      </c>
      <c r="M137" s="140"/>
      <c r="N137" s="140" t="str">
        <f>IF(N34="","-",N34)</f>
        <v>-</v>
      </c>
      <c r="O137" s="140"/>
      <c r="P137" s="140" t="str">
        <f>IF(P34="","-",P34)</f>
        <v>-</v>
      </c>
      <c r="Q137" s="140"/>
      <c r="R137" s="140" t="str">
        <f>IF(R34="","-",R34)</f>
        <v>-</v>
      </c>
      <c r="S137" s="203"/>
      <c r="T137" s="55"/>
      <c r="U137" s="3"/>
      <c r="V137" s="3"/>
      <c r="W137" s="3"/>
      <c r="X137" s="28"/>
      <c r="Y137" s="3"/>
      <c r="Z137" s="3"/>
      <c r="AA137" s="3"/>
      <c r="AC137" s="405"/>
      <c r="AD137" s="405"/>
      <c r="AE137" s="405"/>
      <c r="AF137" s="405"/>
      <c r="AG137" s="405"/>
      <c r="AH137" s="405"/>
      <c r="AI137" s="405"/>
      <c r="AJ137" s="405"/>
      <c r="AK137" s="405"/>
      <c r="AL137" s="405"/>
      <c r="AM137" s="405"/>
      <c r="AN137" s="405"/>
      <c r="AO137" s="405"/>
      <c r="AP137" s="405"/>
      <c r="AQ137" s="405"/>
      <c r="AR137" s="405"/>
      <c r="AS137" s="405"/>
      <c r="AT137" s="405"/>
    </row>
    <row r="138" spans="1:46" s="297" customFormat="1" x14ac:dyDescent="0.15">
      <c r="A138" s="3"/>
      <c r="B138" s="440"/>
      <c r="C138" s="256"/>
      <c r="D138" s="257" t="s">
        <v>114</v>
      </c>
      <c r="E138" s="408"/>
      <c r="F138" s="413">
        <f ca="1">IF(OR(F$33="",F$33="-"),0,OFFSET($G$160,MATCH(F33&amp;F34,servizio,0),,1,1))</f>
        <v>0</v>
      </c>
      <c r="G138" s="142"/>
      <c r="H138" s="142">
        <f ca="1">IF(OR(H$33="",H$33="-"),0,OFFSET($G$160,MATCH(H33&amp;H34,servizio,0),,1,1))</f>
        <v>0</v>
      </c>
      <c r="I138" s="142"/>
      <c r="J138" s="142">
        <f ca="1">IF(OR(J$33="",J$33="-"),0,OFFSET($G$160,MATCH(J33&amp;J34,servizio,0),,1,1))</f>
        <v>0</v>
      </c>
      <c r="K138" s="142"/>
      <c r="L138" s="142">
        <f ca="1">IF(OR(L$33="",L$33="-"),0,OFFSET($G$160,MATCH(L33&amp;L34,servizio,0),,1,1))</f>
        <v>0</v>
      </c>
      <c r="M138" s="142"/>
      <c r="N138" s="142">
        <f ca="1">IF(OR(N$33="",N$33="-"),0,OFFSET($G$160,MATCH(N33&amp;N34,servizio,0),,1,1))</f>
        <v>0</v>
      </c>
      <c r="O138" s="142"/>
      <c r="P138" s="142">
        <f ca="1">IF(OR(P$33="",P$33="-"),0,OFFSET($G$160,MATCH(P33&amp;P34,servizio,0),,1,1))</f>
        <v>0</v>
      </c>
      <c r="Q138" s="142"/>
      <c r="R138" s="142">
        <f ca="1">IF(OR(R$33="",R$33="-"),0,OFFSET($G$160,MATCH(R33&amp;R34,servizio,0),,1,1))</f>
        <v>0</v>
      </c>
      <c r="S138" s="210"/>
      <c r="T138" s="56"/>
      <c r="U138" s="3"/>
      <c r="V138" s="3"/>
      <c r="W138" s="3"/>
      <c r="X138" s="28"/>
      <c r="Y138" s="3"/>
      <c r="Z138" s="3"/>
      <c r="AA138" s="3"/>
      <c r="AC138" s="405"/>
      <c r="AD138" s="405"/>
      <c r="AE138" s="405"/>
      <c r="AF138" s="405"/>
      <c r="AG138" s="405"/>
      <c r="AH138" s="405"/>
      <c r="AI138" s="405"/>
      <c r="AJ138" s="405"/>
      <c r="AK138" s="405"/>
      <c r="AL138" s="405"/>
      <c r="AM138" s="405"/>
      <c r="AN138" s="405"/>
      <c r="AO138" s="405"/>
      <c r="AP138" s="405"/>
      <c r="AQ138" s="405"/>
      <c r="AR138" s="405"/>
      <c r="AS138" s="405"/>
      <c r="AT138" s="405"/>
    </row>
    <row r="139" spans="1:46" s="297" customFormat="1" ht="15" thickBot="1" x14ac:dyDescent="0.2">
      <c r="A139" s="3"/>
      <c r="B139" s="441"/>
      <c r="C139" s="205"/>
      <c r="D139" s="407" t="s">
        <v>115</v>
      </c>
      <c r="E139" s="409"/>
      <c r="F139" s="412" t="s">
        <v>74</v>
      </c>
      <c r="G139" s="207"/>
      <c r="H139" s="211" t="s">
        <v>74</v>
      </c>
      <c r="I139" s="211"/>
      <c r="J139" s="211" t="s">
        <v>74</v>
      </c>
      <c r="K139" s="206"/>
      <c r="L139" s="211" t="s">
        <v>74</v>
      </c>
      <c r="M139" s="206"/>
      <c r="N139" s="211" t="s">
        <v>74</v>
      </c>
      <c r="O139" s="206"/>
      <c r="P139" s="211" t="s">
        <v>74</v>
      </c>
      <c r="Q139" s="206"/>
      <c r="R139" s="211" t="s">
        <v>74</v>
      </c>
      <c r="S139" s="208"/>
      <c r="T139" s="55"/>
      <c r="U139" s="3"/>
      <c r="V139" s="3"/>
      <c r="W139" s="3"/>
      <c r="X139" s="28"/>
      <c r="Y139" s="3"/>
      <c r="Z139" s="3"/>
      <c r="AA139" s="3"/>
      <c r="AC139" s="405"/>
      <c r="AD139" s="405"/>
      <c r="AE139" s="405"/>
      <c r="AF139" s="405"/>
      <c r="AG139" s="405"/>
      <c r="AH139" s="405"/>
      <c r="AI139" s="405"/>
      <c r="AJ139" s="405"/>
      <c r="AK139" s="405"/>
      <c r="AL139" s="405"/>
      <c r="AM139" s="405"/>
      <c r="AN139" s="405"/>
      <c r="AO139" s="405"/>
      <c r="AP139" s="405"/>
      <c r="AQ139" s="405"/>
      <c r="AR139" s="405"/>
      <c r="AS139" s="405"/>
      <c r="AT139" s="405"/>
    </row>
    <row r="140" spans="1:46" s="297" customFormat="1" ht="15" x14ac:dyDescent="0.2">
      <c r="A140" s="3"/>
      <c r="B140" s="3"/>
      <c r="C140" s="87"/>
      <c r="D140" s="87"/>
      <c r="E140" s="87"/>
      <c r="F140" s="3"/>
      <c r="G140" s="3"/>
      <c r="H140" s="3"/>
      <c r="I140" s="3"/>
      <c r="J140" s="3"/>
      <c r="K140" s="3"/>
      <c r="L140" s="3"/>
      <c r="M140" s="3"/>
      <c r="N140"/>
      <c r="O140"/>
      <c r="P140"/>
      <c r="Q140"/>
      <c r="R140" s="3"/>
      <c r="S140" s="3"/>
      <c r="T140" s="3"/>
      <c r="U140" s="3"/>
      <c r="V140" s="3"/>
      <c r="W140" s="3"/>
      <c r="X140" s="28"/>
      <c r="Y140" s="3"/>
      <c r="Z140" s="3"/>
      <c r="AA140" s="3"/>
      <c r="AC140" s="405"/>
      <c r="AD140" s="405"/>
      <c r="AE140" s="405"/>
      <c r="AF140" s="405"/>
      <c r="AG140" s="405"/>
      <c r="AH140" s="405"/>
      <c r="AI140" s="405"/>
      <c r="AJ140" s="405"/>
      <c r="AK140" s="405"/>
      <c r="AL140" s="405"/>
      <c r="AM140" s="405"/>
      <c r="AN140" s="405"/>
      <c r="AO140" s="405"/>
      <c r="AP140" s="405"/>
      <c r="AQ140" s="405"/>
      <c r="AR140" s="405"/>
      <c r="AS140" s="405"/>
      <c r="AT140" s="405"/>
    </row>
    <row r="141" spans="1:46" s="297" customFormat="1" ht="16" thickBot="1" x14ac:dyDescent="0.25">
      <c r="A141" s="3"/>
      <c r="B141" s="3"/>
      <c r="C141" s="87"/>
      <c r="D141" s="87"/>
      <c r="E141" s="87"/>
      <c r="F141" s="3"/>
      <c r="G141" s="3"/>
      <c r="H141" s="3"/>
      <c r="I141" s="3"/>
      <c r="J141" s="3"/>
      <c r="K141" s="3"/>
      <c r="L141" s="3"/>
      <c r="M141" s="3"/>
      <c r="N141"/>
      <c r="O141"/>
      <c r="P141"/>
      <c r="Q141"/>
      <c r="R141" s="3"/>
      <c r="S141" s="3"/>
      <c r="T141" s="3"/>
      <c r="U141" s="3"/>
      <c r="V141" s="3"/>
      <c r="W141" s="3"/>
      <c r="X141" s="28"/>
      <c r="Y141" s="3"/>
      <c r="Z141" s="3"/>
      <c r="AA141" s="3"/>
      <c r="AC141" s="405"/>
      <c r="AD141" s="405"/>
      <c r="AE141" s="405"/>
      <c r="AF141" s="405"/>
      <c r="AG141" s="405"/>
      <c r="AH141" s="405"/>
      <c r="AI141" s="405"/>
      <c r="AJ141" s="405"/>
      <c r="AK141" s="405"/>
      <c r="AL141" s="405"/>
      <c r="AM141" s="405"/>
      <c r="AN141" s="405"/>
      <c r="AO141" s="405"/>
      <c r="AP141" s="405"/>
      <c r="AQ141" s="405"/>
      <c r="AR141" s="405"/>
      <c r="AS141" s="405"/>
      <c r="AT141" s="405"/>
    </row>
    <row r="142" spans="1:46" s="297" customFormat="1" x14ac:dyDescent="0.15">
      <c r="A142" s="3"/>
      <c r="B142" s="439" t="s">
        <v>117</v>
      </c>
      <c r="C142" s="212"/>
      <c r="D142" s="212" t="s">
        <v>112</v>
      </c>
      <c r="E142" s="336"/>
      <c r="F142" s="442" t="str">
        <f>IF(LEN(F33)=0,"",F33)</f>
        <v/>
      </c>
      <c r="G142" s="443"/>
      <c r="H142" s="444" t="str">
        <f>IF(LEN(H33)=0,"",H33)</f>
        <v/>
      </c>
      <c r="I142" s="443"/>
      <c r="J142" s="444" t="str">
        <f>IF(LEN(J33)=0,"",J33)</f>
        <v/>
      </c>
      <c r="K142" s="443"/>
      <c r="L142" s="444" t="str">
        <f>IF(LEN(L33)=0,"",L33)</f>
        <v/>
      </c>
      <c r="M142" s="443"/>
      <c r="N142" s="444" t="str">
        <f>IF(LEN(N33)=0,"",N33)</f>
        <v/>
      </c>
      <c r="O142" s="443"/>
      <c r="P142" s="444" t="str">
        <f>IF(LEN(P33)=0,"",P33)</f>
        <v/>
      </c>
      <c r="Q142" s="443"/>
      <c r="R142" s="461" t="str">
        <f>IF(LEN(R33)=0,"",R33)</f>
        <v/>
      </c>
      <c r="S142" s="462"/>
      <c r="T142" s="55"/>
      <c r="U142" s="3"/>
      <c r="V142" s="3"/>
      <c r="W142" s="3"/>
      <c r="X142" s="28"/>
      <c r="Y142" s="3"/>
      <c r="Z142" s="3"/>
      <c r="AA142" s="3"/>
      <c r="AC142" s="405"/>
      <c r="AD142" s="405"/>
      <c r="AE142" s="405"/>
      <c r="AF142" s="405"/>
      <c r="AG142" s="405"/>
      <c r="AH142" s="405"/>
      <c r="AI142" s="405"/>
      <c r="AJ142" s="405"/>
      <c r="AK142" s="405"/>
      <c r="AL142" s="405"/>
      <c r="AM142" s="405"/>
      <c r="AN142" s="405"/>
      <c r="AO142" s="405"/>
      <c r="AP142" s="405"/>
      <c r="AQ142" s="405"/>
      <c r="AR142" s="405"/>
      <c r="AS142" s="405"/>
      <c r="AT142" s="405"/>
    </row>
    <row r="143" spans="1:46" s="297" customFormat="1" x14ac:dyDescent="0.15">
      <c r="A143" s="3"/>
      <c r="B143" s="440"/>
      <c r="C143" s="202"/>
      <c r="D143" s="406"/>
      <c r="E143" s="408"/>
      <c r="F143" s="143"/>
      <c r="G143" s="143"/>
      <c r="H143" s="134"/>
      <c r="I143" s="135"/>
      <c r="J143" s="134"/>
      <c r="K143" s="135"/>
      <c r="L143" s="134"/>
      <c r="M143" s="135"/>
      <c r="N143" s="134"/>
      <c r="O143" s="135"/>
      <c r="P143" s="134"/>
      <c r="Q143" s="135"/>
      <c r="R143" s="134"/>
      <c r="S143" s="209"/>
      <c r="T143" s="55"/>
      <c r="U143" s="3"/>
      <c r="V143" s="3"/>
      <c r="W143" s="3"/>
      <c r="X143" s="28"/>
      <c r="Y143" s="3"/>
      <c r="Z143" s="3"/>
      <c r="AA143" s="3"/>
      <c r="AC143" s="405"/>
      <c r="AD143" s="405"/>
      <c r="AE143" s="405"/>
      <c r="AF143" s="405"/>
      <c r="AG143" s="405"/>
      <c r="AH143" s="405"/>
      <c r="AI143" s="405"/>
      <c r="AJ143" s="405"/>
      <c r="AK143" s="405"/>
      <c r="AL143" s="405"/>
      <c r="AM143" s="405"/>
      <c r="AN143" s="405"/>
      <c r="AO143" s="405"/>
      <c r="AP143" s="405"/>
      <c r="AQ143" s="405"/>
      <c r="AR143" s="405"/>
      <c r="AS143" s="405"/>
      <c r="AT143" s="405"/>
    </row>
    <row r="144" spans="1:46" s="297" customFormat="1" x14ac:dyDescent="0.15">
      <c r="A144" s="3"/>
      <c r="B144" s="440"/>
      <c r="C144" s="258"/>
      <c r="D144" s="259" t="s">
        <v>113</v>
      </c>
      <c r="E144" s="243"/>
      <c r="F144" s="410"/>
      <c r="G144" s="136" t="str">
        <f>G34</f>
        <v>TJ</v>
      </c>
      <c r="H144" s="136"/>
      <c r="I144" s="136" t="str">
        <f>I34</f>
        <v>TJ</v>
      </c>
      <c r="J144" s="140"/>
      <c r="K144" s="140" t="str">
        <f>K34</f>
        <v>TJ</v>
      </c>
      <c r="L144" s="140"/>
      <c r="M144" s="140" t="str">
        <f>M34</f>
        <v>TJ</v>
      </c>
      <c r="N144" s="140"/>
      <c r="O144" s="140" t="str">
        <f>O34</f>
        <v>TJ</v>
      </c>
      <c r="P144" s="140"/>
      <c r="Q144" s="140" t="str">
        <f>Q34</f>
        <v>TJ</v>
      </c>
      <c r="R144" s="140"/>
      <c r="S144" s="203" t="str">
        <f>S34</f>
        <v>TJ</v>
      </c>
      <c r="T144" s="55"/>
      <c r="U144" s="3"/>
      <c r="V144" s="3"/>
      <c r="W144" s="3"/>
      <c r="X144" s="28"/>
      <c r="Y144" s="3"/>
      <c r="Z144" s="3"/>
      <c r="AA144" s="3"/>
      <c r="AC144" s="405"/>
      <c r="AD144" s="405"/>
      <c r="AE144" s="405"/>
      <c r="AF144" s="405"/>
      <c r="AG144" s="405"/>
      <c r="AH144" s="405"/>
      <c r="AI144" s="405"/>
      <c r="AJ144" s="405"/>
      <c r="AK144" s="405"/>
      <c r="AL144" s="405"/>
      <c r="AM144" s="405"/>
      <c r="AN144" s="405"/>
      <c r="AO144" s="405"/>
      <c r="AP144" s="405"/>
      <c r="AQ144" s="405"/>
      <c r="AR144" s="405"/>
      <c r="AS144" s="405"/>
      <c r="AT144" s="405"/>
    </row>
    <row r="145" spans="1:46" s="297" customFormat="1" x14ac:dyDescent="0.15">
      <c r="A145" s="3"/>
      <c r="B145" s="440"/>
      <c r="C145" s="256"/>
      <c r="D145" s="257" t="s">
        <v>114</v>
      </c>
      <c r="E145" s="408"/>
      <c r="F145" s="411"/>
      <c r="G145" s="137">
        <f ca="1">IF(OR(F$33="",F$33="-"),0,OFFSET($AC$160,MATCH(F33&amp;F34,servizio,0),,1,1))</f>
        <v>0</v>
      </c>
      <c r="H145" s="137"/>
      <c r="I145" s="137">
        <f ca="1">IF(OR(H$33="",H$33="-"),0,OFFSET($AC$160,MATCH(H33&amp;H34,servizio,0),,1,1))</f>
        <v>0</v>
      </c>
      <c r="J145" s="137"/>
      <c r="K145" s="137">
        <f ca="1">IF(OR(J$33="",J$33="-"),0,OFFSET($AC$160,MATCH(J33&amp;J34,servizio,0),,1,1))</f>
        <v>0</v>
      </c>
      <c r="L145" s="137"/>
      <c r="M145" s="137">
        <f ca="1">IF(OR(L$33="",L$33="-"),0,OFFSET($AC$160,MATCH(L33&amp;L34,servizio,0),,1,1))</f>
        <v>0</v>
      </c>
      <c r="N145" s="137"/>
      <c r="O145" s="137">
        <f ca="1">IF(OR(N$33="",N$33="-"),0,OFFSET($AC$160,MATCH(N33&amp;N34,servizio,0),,1,1))</f>
        <v>0</v>
      </c>
      <c r="P145" s="137"/>
      <c r="Q145" s="137">
        <f ca="1">IF(OR(P$33="",P$33="-"),0,OFFSET($AC$160,MATCH(P33&amp;P34,servizio,0),,1,1))</f>
        <v>0</v>
      </c>
      <c r="R145" s="137"/>
      <c r="S145" s="204">
        <f ca="1">IF(OR(R$33="",R$33="-"),0,OFFSET($AC$160,MATCH(R33&amp;R34,servizio,0),,1,1))</f>
        <v>0</v>
      </c>
      <c r="T145" s="57"/>
      <c r="U145" s="3"/>
      <c r="V145" s="3"/>
      <c r="W145" s="3"/>
      <c r="X145" s="28"/>
      <c r="Y145" s="3"/>
      <c r="Z145" s="3"/>
      <c r="AA145" s="3"/>
      <c r="AC145" s="405"/>
      <c r="AD145" s="405"/>
      <c r="AE145" s="405"/>
      <c r="AF145" s="405"/>
      <c r="AG145" s="405"/>
      <c r="AH145" s="405"/>
      <c r="AI145" s="405"/>
      <c r="AJ145" s="405"/>
      <c r="AK145" s="405"/>
      <c r="AL145" s="405"/>
      <c r="AM145" s="405"/>
      <c r="AN145" s="405"/>
      <c r="AO145" s="405"/>
      <c r="AP145" s="405"/>
      <c r="AQ145" s="405"/>
      <c r="AR145" s="405"/>
      <c r="AS145" s="405"/>
      <c r="AT145" s="405"/>
    </row>
    <row r="146" spans="1:46" s="297" customFormat="1" ht="15" thickBot="1" x14ac:dyDescent="0.2">
      <c r="A146" s="3"/>
      <c r="B146" s="441"/>
      <c r="C146" s="205"/>
      <c r="D146" s="407" t="s">
        <v>115</v>
      </c>
      <c r="E146" s="409"/>
      <c r="F146" s="412"/>
      <c r="G146" s="206" t="s">
        <v>23</v>
      </c>
      <c r="H146" s="206"/>
      <c r="I146" s="206" t="s">
        <v>23</v>
      </c>
      <c r="J146" s="206"/>
      <c r="K146" s="206" t="s">
        <v>23</v>
      </c>
      <c r="L146" s="206"/>
      <c r="M146" s="206" t="s">
        <v>23</v>
      </c>
      <c r="N146" s="206"/>
      <c r="O146" s="206" t="s">
        <v>23</v>
      </c>
      <c r="P146" s="206"/>
      <c r="Q146" s="206" t="s">
        <v>23</v>
      </c>
      <c r="R146" s="206"/>
      <c r="S146" s="208" t="s">
        <v>23</v>
      </c>
      <c r="T146" s="55"/>
      <c r="U146" s="3"/>
      <c r="V146" s="3"/>
      <c r="W146" s="3"/>
      <c r="X146" s="28"/>
      <c r="Y146" s="3"/>
      <c r="Z146" s="3"/>
      <c r="AA146" s="3"/>
      <c r="AC146" s="405"/>
      <c r="AD146" s="405"/>
      <c r="AE146" s="405"/>
      <c r="AF146" s="405"/>
      <c r="AG146" s="405"/>
      <c r="AH146" s="405"/>
      <c r="AI146" s="405"/>
      <c r="AJ146" s="405"/>
      <c r="AK146" s="405"/>
      <c r="AL146" s="405"/>
      <c r="AM146" s="405"/>
      <c r="AN146" s="405"/>
      <c r="AO146" s="405"/>
      <c r="AP146" s="405"/>
      <c r="AQ146" s="405"/>
      <c r="AR146" s="405"/>
      <c r="AS146" s="405"/>
      <c r="AT146" s="405"/>
    </row>
    <row r="147" spans="1:46" s="297" customFormat="1" x14ac:dyDescent="0.15">
      <c r="A147" s="3"/>
      <c r="B147" s="3"/>
      <c r="C147" s="3"/>
      <c r="D147" s="3"/>
      <c r="E147" s="3"/>
      <c r="F147" s="3"/>
      <c r="G147" s="3"/>
      <c r="H147" s="3"/>
      <c r="I147" s="3"/>
      <c r="J147" s="3"/>
      <c r="K147" s="3"/>
      <c r="L147" s="3"/>
      <c r="M147" s="3"/>
      <c r="N147" s="3"/>
      <c r="O147" s="3"/>
      <c r="P147" s="3"/>
      <c r="Q147" s="3"/>
      <c r="R147" s="3"/>
      <c r="S147" s="3"/>
      <c r="T147" s="55"/>
      <c r="U147" s="3"/>
      <c r="V147" s="3"/>
      <c r="W147" s="3"/>
      <c r="X147" s="28"/>
      <c r="Y147" s="3"/>
      <c r="Z147" s="3"/>
      <c r="AA147" s="3"/>
      <c r="AC147" s="405"/>
      <c r="AD147" s="405"/>
      <c r="AE147" s="405"/>
      <c r="AF147" s="405"/>
      <c r="AG147" s="405"/>
      <c r="AH147" s="405"/>
      <c r="AI147" s="405"/>
      <c r="AJ147" s="405"/>
      <c r="AK147" s="405"/>
      <c r="AL147" s="405"/>
      <c r="AM147" s="405"/>
      <c r="AN147" s="405"/>
      <c r="AO147" s="405"/>
      <c r="AP147" s="405"/>
      <c r="AQ147" s="405"/>
      <c r="AR147" s="405"/>
      <c r="AS147" s="405"/>
      <c r="AT147" s="405"/>
    </row>
    <row r="148" spans="1:46" s="297" customFormat="1" ht="15" customHeight="1" thickBot="1" x14ac:dyDescent="0.2">
      <c r="A148" s="3"/>
      <c r="B148" s="3"/>
      <c r="C148" s="3"/>
      <c r="D148" s="3"/>
      <c r="E148" s="3"/>
      <c r="F148" s="3"/>
      <c r="G148" s="3"/>
      <c r="H148" s="3"/>
      <c r="I148" s="3"/>
      <c r="J148" s="3"/>
      <c r="K148" s="3"/>
      <c r="L148" s="3"/>
      <c r="M148" s="3"/>
      <c r="N148" s="3"/>
      <c r="O148" s="3"/>
      <c r="P148" s="3"/>
      <c r="Q148" s="3"/>
      <c r="R148" s="3"/>
      <c r="S148" s="3"/>
      <c r="T148" s="55"/>
      <c r="U148" s="3"/>
      <c r="V148" s="3"/>
      <c r="W148" s="3"/>
      <c r="X148" s="28"/>
      <c r="Y148" s="3"/>
      <c r="Z148" s="3"/>
      <c r="AA148" s="3"/>
      <c r="AC148" s="405"/>
      <c r="AD148" s="405"/>
      <c r="AE148" s="405"/>
      <c r="AF148" s="405"/>
      <c r="AG148" s="405"/>
      <c r="AH148" s="405"/>
      <c r="AI148" s="405"/>
      <c r="AJ148" s="405"/>
      <c r="AK148" s="405"/>
      <c r="AL148" s="405"/>
      <c r="AM148" s="405"/>
      <c r="AN148" s="405"/>
      <c r="AO148" s="405"/>
      <c r="AP148" s="405"/>
      <c r="AQ148" s="405"/>
      <c r="AR148" s="405"/>
      <c r="AS148" s="405"/>
      <c r="AT148" s="405"/>
    </row>
    <row r="149" spans="1:46" s="297" customFormat="1" x14ac:dyDescent="0.15">
      <c r="A149" s="3"/>
      <c r="B149" s="439" t="s">
        <v>118</v>
      </c>
      <c r="C149" s="212"/>
      <c r="D149" s="212" t="s">
        <v>112</v>
      </c>
      <c r="E149" s="336"/>
      <c r="F149" s="442" t="str">
        <f>IF(LEN(F33)=0,"",F33)</f>
        <v/>
      </c>
      <c r="G149" s="443"/>
      <c r="H149" s="444" t="str">
        <f>IF(LEN(H33)=0,"",H33)</f>
        <v/>
      </c>
      <c r="I149" s="443"/>
      <c r="J149" s="444" t="str">
        <f>IF(LEN(J33)=0,"",J33)</f>
        <v/>
      </c>
      <c r="K149" s="443"/>
      <c r="L149" s="444" t="str">
        <f>IF(LEN(L33)=0,"",L33)</f>
        <v/>
      </c>
      <c r="M149" s="443"/>
      <c r="N149" s="444" t="str">
        <f>IF(LEN(N33)=0,"",N33)</f>
        <v/>
      </c>
      <c r="O149" s="443"/>
      <c r="P149" s="444" t="str">
        <f>IF(LEN(P33)=0,"",P33)</f>
        <v/>
      </c>
      <c r="Q149" s="443"/>
      <c r="R149" s="461" t="str">
        <f>IF(LEN(R33)=0,"",R33)</f>
        <v/>
      </c>
      <c r="S149" s="462"/>
      <c r="T149" s="55"/>
      <c r="U149" s="3"/>
      <c r="V149" s="3"/>
      <c r="W149" s="3"/>
      <c r="X149" s="28"/>
      <c r="Y149" s="3"/>
      <c r="Z149" s="3"/>
      <c r="AA149" s="3"/>
      <c r="AC149" s="405"/>
      <c r="AD149" s="405"/>
      <c r="AE149" s="405"/>
      <c r="AF149" s="405"/>
      <c r="AG149" s="405"/>
      <c r="AH149" s="405"/>
      <c r="AI149" s="405"/>
      <c r="AJ149" s="405"/>
      <c r="AK149" s="405"/>
      <c r="AL149" s="405"/>
      <c r="AM149" s="405"/>
      <c r="AN149" s="405"/>
      <c r="AO149" s="405"/>
      <c r="AP149" s="405"/>
      <c r="AQ149" s="405"/>
      <c r="AR149" s="405"/>
      <c r="AS149" s="405"/>
      <c r="AT149" s="405"/>
    </row>
    <row r="150" spans="1:46" s="297" customFormat="1" x14ac:dyDescent="0.15">
      <c r="A150" s="3"/>
      <c r="B150" s="440"/>
      <c r="C150" s="202"/>
      <c r="D150" s="406"/>
      <c r="E150" s="408"/>
      <c r="F150" s="143"/>
      <c r="G150" s="143"/>
      <c r="H150" s="134"/>
      <c r="I150" s="135"/>
      <c r="J150" s="134"/>
      <c r="K150" s="135"/>
      <c r="L150" s="134"/>
      <c r="M150" s="135"/>
      <c r="N150" s="134"/>
      <c r="O150" s="135"/>
      <c r="P150" s="134"/>
      <c r="Q150" s="135"/>
      <c r="R150" s="134"/>
      <c r="S150" s="209"/>
      <c r="T150" s="55"/>
      <c r="U150" s="3"/>
      <c r="V150" s="3"/>
      <c r="W150" s="3"/>
      <c r="X150" s="28"/>
      <c r="Y150" s="3"/>
      <c r="Z150" s="3"/>
      <c r="AA150" s="3"/>
      <c r="AC150" s="405"/>
      <c r="AD150" s="405"/>
      <c r="AE150" s="405"/>
      <c r="AF150" s="405"/>
      <c r="AG150" s="405"/>
      <c r="AH150" s="405"/>
      <c r="AI150" s="405"/>
      <c r="AJ150" s="405"/>
      <c r="AK150" s="405"/>
      <c r="AL150" s="405"/>
      <c r="AM150" s="405"/>
      <c r="AN150" s="405"/>
      <c r="AO150" s="405"/>
      <c r="AP150" s="405"/>
      <c r="AQ150" s="405"/>
      <c r="AR150" s="405"/>
      <c r="AS150" s="405"/>
      <c r="AT150" s="405"/>
    </row>
    <row r="151" spans="1:46" s="297" customFormat="1" x14ac:dyDescent="0.15">
      <c r="A151" s="3"/>
      <c r="B151" s="440"/>
      <c r="C151" s="258"/>
      <c r="D151" s="259" t="s">
        <v>113</v>
      </c>
      <c r="E151" s="243"/>
      <c r="F151" s="410"/>
      <c r="G151" s="136" t="str">
        <f>G34</f>
        <v>TJ</v>
      </c>
      <c r="H151" s="136"/>
      <c r="I151" s="136" t="str">
        <f>I34</f>
        <v>TJ</v>
      </c>
      <c r="J151" s="140"/>
      <c r="K151" s="136" t="str">
        <f>K34</f>
        <v>TJ</v>
      </c>
      <c r="L151" s="140"/>
      <c r="M151" s="136" t="str">
        <f>M34</f>
        <v>TJ</v>
      </c>
      <c r="N151" s="140"/>
      <c r="O151" s="136" t="str">
        <f>O34</f>
        <v>TJ</v>
      </c>
      <c r="P151" s="140"/>
      <c r="Q151" s="136" t="str">
        <f>Q34</f>
        <v>TJ</v>
      </c>
      <c r="R151" s="140"/>
      <c r="S151" s="203" t="str">
        <f>S34</f>
        <v>TJ</v>
      </c>
      <c r="T151" s="55"/>
      <c r="U151" s="3"/>
      <c r="V151" s="3"/>
      <c r="W151" s="3"/>
      <c r="X151" s="28"/>
      <c r="Y151" s="3"/>
      <c r="Z151" s="3"/>
      <c r="AA151" s="3"/>
      <c r="AC151" s="405"/>
      <c r="AD151" s="405"/>
      <c r="AE151" s="405"/>
      <c r="AF151" s="405"/>
      <c r="AG151" s="405"/>
      <c r="AH151" s="405"/>
      <c r="AI151" s="405"/>
      <c r="AJ151" s="405"/>
      <c r="AK151" s="405"/>
      <c r="AL151" s="405"/>
      <c r="AM151" s="405"/>
      <c r="AN151" s="405"/>
      <c r="AO151" s="405"/>
      <c r="AP151" s="405"/>
      <c r="AQ151" s="405"/>
      <c r="AR151" s="405"/>
      <c r="AS151" s="405"/>
      <c r="AT151" s="405"/>
    </row>
    <row r="152" spans="1:46" s="297" customFormat="1" x14ac:dyDescent="0.15">
      <c r="A152" s="3"/>
      <c r="B152" s="440"/>
      <c r="C152" s="256"/>
      <c r="D152" s="257" t="s">
        <v>114</v>
      </c>
      <c r="E152" s="408"/>
      <c r="F152" s="411"/>
      <c r="G152" s="137">
        <f ca="1">IF(OR(F$33="",F$33="-"),0,OFFSET($AC$160,MATCH(F33&amp;F34,servizio,0),,1,1))</f>
        <v>0</v>
      </c>
      <c r="H152" s="137"/>
      <c r="I152" s="137">
        <f ca="1">IF(OR(H$33="",H$33="-"),0,OFFSET($AC$160,MATCH(H33&amp;H34,servizio,0),,1,1))</f>
        <v>0</v>
      </c>
      <c r="J152" s="137"/>
      <c r="K152" s="137">
        <f ca="1">IF(OR(J$33="",J$33="-"),0,OFFSET($AC$160,MATCH(J33&amp;J34,servizio,0),,1,1))</f>
        <v>0</v>
      </c>
      <c r="L152" s="137"/>
      <c r="M152" s="137">
        <f ca="1">IF(OR(L$33="",L$33="-"),0,OFFSET($AC$160,MATCH(L33&amp;L34,servizio,0),,1,1))</f>
        <v>0</v>
      </c>
      <c r="N152" s="137"/>
      <c r="O152" s="137">
        <f ca="1">IF(OR(N$33="",N$33="-"),0,OFFSET($AC$160,MATCH(N33&amp;N34,servizio,0),,1,1))</f>
        <v>0</v>
      </c>
      <c r="P152" s="137"/>
      <c r="Q152" s="137">
        <f ca="1">IF(OR(P$33="",P$33="-"),0,OFFSET($AC$160,MATCH(P33&amp;P34,servizio,0),,1,1))</f>
        <v>0</v>
      </c>
      <c r="R152" s="137"/>
      <c r="S152" s="204">
        <f ca="1">IF(OR(R$33="",R$33="-"),0,OFFSET($AC$160,MATCH(R33&amp;R34,servizio,0),,1,1))</f>
        <v>0</v>
      </c>
      <c r="T152" s="57"/>
      <c r="U152" s="3"/>
      <c r="V152" s="3"/>
      <c r="W152" s="3"/>
      <c r="X152" s="28"/>
      <c r="Y152" s="3"/>
      <c r="Z152" s="3"/>
      <c r="AA152" s="3"/>
      <c r="AC152" s="405"/>
      <c r="AD152" s="405"/>
      <c r="AE152" s="405"/>
      <c r="AF152" s="405"/>
      <c r="AG152" s="405"/>
      <c r="AH152" s="405"/>
      <c r="AI152" s="405"/>
      <c r="AJ152" s="405"/>
      <c r="AK152" s="405"/>
      <c r="AL152" s="405"/>
      <c r="AM152" s="405"/>
      <c r="AN152" s="405"/>
      <c r="AO152" s="405"/>
      <c r="AP152" s="405"/>
      <c r="AQ152" s="405"/>
      <c r="AR152" s="405"/>
      <c r="AS152" s="405"/>
      <c r="AT152" s="405"/>
    </row>
    <row r="153" spans="1:46" s="297" customFormat="1" ht="15" thickBot="1" x14ac:dyDescent="0.2">
      <c r="A153" s="3"/>
      <c r="B153" s="441"/>
      <c r="C153" s="205"/>
      <c r="D153" s="407" t="s">
        <v>115</v>
      </c>
      <c r="E153" s="409"/>
      <c r="F153" s="412"/>
      <c r="G153" s="206" t="s">
        <v>23</v>
      </c>
      <c r="H153" s="206"/>
      <c r="I153" s="206" t="s">
        <v>23</v>
      </c>
      <c r="J153" s="206"/>
      <c r="K153" s="206" t="s">
        <v>23</v>
      </c>
      <c r="L153" s="206"/>
      <c r="M153" s="206" t="s">
        <v>23</v>
      </c>
      <c r="N153" s="206"/>
      <c r="O153" s="206" t="s">
        <v>23</v>
      </c>
      <c r="P153" s="206"/>
      <c r="Q153" s="206" t="s">
        <v>23</v>
      </c>
      <c r="R153" s="206"/>
      <c r="S153" s="208" t="s">
        <v>23</v>
      </c>
      <c r="T153" s="55"/>
      <c r="U153" s="3"/>
      <c r="V153" s="3"/>
      <c r="W153" s="3"/>
      <c r="X153" s="28"/>
      <c r="Y153" s="3"/>
      <c r="Z153" s="3"/>
      <c r="AA153" s="3"/>
      <c r="AC153" s="405"/>
      <c r="AD153" s="405"/>
      <c r="AE153" s="405"/>
      <c r="AF153" s="405"/>
      <c r="AG153" s="405"/>
      <c r="AH153" s="405"/>
      <c r="AI153" s="405"/>
      <c r="AJ153" s="405"/>
      <c r="AK153" s="405"/>
      <c r="AL153" s="405"/>
      <c r="AM153" s="405"/>
      <c r="AN153" s="405"/>
      <c r="AO153" s="405"/>
      <c r="AP153" s="405"/>
      <c r="AQ153" s="405"/>
      <c r="AR153" s="405"/>
      <c r="AS153" s="405"/>
      <c r="AT153" s="405"/>
    </row>
    <row r="154" spans="1:46" s="297" customFormat="1" x14ac:dyDescent="0.15">
      <c r="A154" s="3"/>
      <c r="B154" s="3"/>
      <c r="C154" s="3"/>
      <c r="D154" s="3"/>
      <c r="E154" s="3"/>
      <c r="F154" s="3"/>
      <c r="G154" s="3"/>
      <c r="H154" s="3"/>
      <c r="I154" s="3"/>
      <c r="J154" s="3"/>
      <c r="K154" s="3"/>
      <c r="L154" s="3"/>
      <c r="M154" s="3"/>
      <c r="N154" s="3"/>
      <c r="O154" s="3"/>
      <c r="P154" s="3"/>
      <c r="Q154" s="3"/>
      <c r="R154" s="3"/>
      <c r="S154" s="3"/>
      <c r="T154" s="3" t="s">
        <v>8</v>
      </c>
      <c r="U154" s="3"/>
      <c r="V154" s="3"/>
      <c r="W154" s="3"/>
      <c r="X154" s="28"/>
      <c r="Y154" s="3"/>
      <c r="Z154" s="3"/>
      <c r="AA154" s="3"/>
      <c r="AC154" s="405"/>
      <c r="AD154" s="405"/>
      <c r="AE154" s="405"/>
      <c r="AF154" s="405"/>
      <c r="AG154" s="405"/>
      <c r="AH154" s="405"/>
      <c r="AI154" s="405"/>
      <c r="AJ154" s="405"/>
      <c r="AK154" s="405"/>
      <c r="AL154" s="405"/>
      <c r="AM154" s="405"/>
      <c r="AN154" s="405"/>
      <c r="AO154" s="405"/>
      <c r="AP154" s="405"/>
      <c r="AQ154" s="405"/>
      <c r="AR154" s="405"/>
      <c r="AS154" s="405"/>
      <c r="AT154" s="405"/>
    </row>
    <row r="155" spans="1:46" s="297" customFormat="1" x14ac:dyDescent="0.15">
      <c r="A155" s="3"/>
      <c r="B155" s="3"/>
      <c r="C155" s="3"/>
      <c r="D155" s="3"/>
      <c r="E155" s="3"/>
      <c r="F155" s="3"/>
      <c r="G155" s="3"/>
      <c r="H155" s="3"/>
      <c r="I155" s="3"/>
      <c r="J155" s="3"/>
      <c r="K155" s="3"/>
      <c r="L155" s="3"/>
      <c r="M155" s="3"/>
      <c r="N155" s="3"/>
      <c r="O155" s="3"/>
      <c r="P155" s="3"/>
      <c r="Q155" s="3"/>
      <c r="R155" s="3"/>
      <c r="S155" s="3"/>
      <c r="T155" s="3" t="s">
        <v>106</v>
      </c>
      <c r="U155" s="3" t="s">
        <v>8</v>
      </c>
      <c r="V155" s="3"/>
      <c r="W155" s="3"/>
      <c r="X155" s="28"/>
      <c r="Y155" s="3"/>
      <c r="Z155" s="3"/>
      <c r="AA155" s="3"/>
      <c r="AC155" s="405"/>
      <c r="AD155" s="405"/>
      <c r="AE155" s="405"/>
      <c r="AF155" s="405"/>
      <c r="AG155" s="405"/>
      <c r="AH155" s="405"/>
      <c r="AI155" s="405"/>
      <c r="AJ155" s="405"/>
      <c r="AK155" s="405"/>
      <c r="AL155" s="405"/>
      <c r="AM155" s="405"/>
    </row>
    <row r="156" spans="1:46" s="297" customFormat="1" ht="15" thickBot="1" x14ac:dyDescent="0.2">
      <c r="A156" s="3"/>
      <c r="B156" s="3"/>
      <c r="C156" s="3"/>
      <c r="D156" s="3"/>
      <c r="E156" s="3"/>
      <c r="F156" s="3"/>
      <c r="G156" s="3"/>
      <c r="H156" s="3"/>
      <c r="I156" s="3"/>
      <c r="J156" s="3"/>
      <c r="K156" s="3"/>
      <c r="L156" s="3"/>
      <c r="M156" s="3"/>
      <c r="N156" s="3"/>
      <c r="O156" s="3"/>
      <c r="P156" s="3"/>
      <c r="Q156" s="3"/>
      <c r="R156" s="3"/>
      <c r="S156" s="3"/>
      <c r="T156" s="3" t="s">
        <v>119</v>
      </c>
      <c r="U156" s="3" t="s">
        <v>8</v>
      </c>
      <c r="V156" s="3"/>
      <c r="W156" s="3"/>
      <c r="X156" s="28"/>
      <c r="Y156" s="3"/>
      <c r="Z156" s="3"/>
      <c r="AA156" s="3"/>
    </row>
    <row r="157" spans="1:46" ht="15" thickBot="1" x14ac:dyDescent="0.2">
      <c r="B157" s="3" t="s">
        <v>120</v>
      </c>
      <c r="H157" s="85" t="s">
        <v>121</v>
      </c>
      <c r="T157" s="3" t="s">
        <v>122</v>
      </c>
      <c r="U157" s="3" t="s">
        <v>8</v>
      </c>
      <c r="AA157" s="28"/>
    </row>
    <row r="158" spans="1:46" ht="16" thickBot="1" x14ac:dyDescent="0.25">
      <c r="P158"/>
      <c r="Q158"/>
      <c r="R158"/>
      <c r="S158"/>
      <c r="T158" t="s">
        <v>123</v>
      </c>
      <c r="U158" s="3" t="s">
        <v>8</v>
      </c>
      <c r="AA158" s="28"/>
    </row>
    <row r="159" spans="1:46" ht="17" thickBot="1" x14ac:dyDescent="0.25">
      <c r="C159" s="467" t="s">
        <v>124</v>
      </c>
      <c r="D159" s="468"/>
      <c r="E159" s="468"/>
      <c r="F159" s="468"/>
      <c r="G159" s="468"/>
      <c r="H159" s="469"/>
      <c r="T159" s="53" t="s">
        <v>125</v>
      </c>
      <c r="Y159" s="463" t="s">
        <v>126</v>
      </c>
      <c r="Z159" s="464"/>
      <c r="AA159" s="465"/>
      <c r="AH159" s="467" t="s">
        <v>127</v>
      </c>
      <c r="AI159" s="468"/>
      <c r="AJ159" s="469"/>
    </row>
    <row r="160" spans="1:46" ht="19" thickBot="1" x14ac:dyDescent="0.3">
      <c r="C160" s="281" t="s">
        <v>128</v>
      </c>
      <c r="D160" s="282"/>
      <c r="E160" s="337"/>
      <c r="F160" s="50" t="s">
        <v>113</v>
      </c>
      <c r="G160" s="50" t="s">
        <v>129</v>
      </c>
      <c r="H160" s="49" t="s">
        <v>130</v>
      </c>
      <c r="T160" s="54" t="s">
        <v>125</v>
      </c>
      <c r="V160" s="184" t="s">
        <v>131</v>
      </c>
      <c r="W160" s="185" t="s">
        <v>115</v>
      </c>
      <c r="Y160" s="183" t="s">
        <v>74</v>
      </c>
      <c r="Z160" s="278" t="s">
        <v>121</v>
      </c>
      <c r="AA160" s="279" t="s">
        <v>132</v>
      </c>
      <c r="AC160" s="327" t="s">
        <v>133</v>
      </c>
      <c r="AD160" s="328" t="s">
        <v>134</v>
      </c>
      <c r="AE160" s="329" t="s">
        <v>135</v>
      </c>
      <c r="AH160" s="74" t="s">
        <v>136</v>
      </c>
      <c r="AI160" s="75" t="s">
        <v>137</v>
      </c>
      <c r="AJ160" s="76" t="s">
        <v>138</v>
      </c>
    </row>
    <row r="161" spans="3:37" x14ac:dyDescent="0.15">
      <c r="C161" s="284" t="s">
        <v>139</v>
      </c>
      <c r="D161" s="280"/>
      <c r="E161" s="338"/>
      <c r="F161" s="415" t="s">
        <v>140</v>
      </c>
      <c r="G161" s="81">
        <v>0.187</v>
      </c>
      <c r="H161" s="416" t="s">
        <v>74</v>
      </c>
      <c r="T161" s="58" t="str">
        <f>CONCATENATE('Tabelle Risorse e Impieghi'!$C161,'Tabelle Risorse e Impieghi'!$F161)</f>
        <v>Energia elettrica*MWhe</v>
      </c>
      <c r="U161" s="3" t="s">
        <v>8</v>
      </c>
      <c r="V161" s="144">
        <f t="shared" ref="V161:V186" si="62">INDEX(Y161:AA161,MATCH($H$157,$Y$160:$AA$160,0))</f>
        <v>3.6000000000000003E-3</v>
      </c>
      <c r="W161" s="145" t="str">
        <f t="shared" ref="W161:W186" si="63">$H$157</f>
        <v>TJ</v>
      </c>
      <c r="Y161" s="149">
        <f t="shared" ref="Y161:Y186" si="64">G161</f>
        <v>0.187</v>
      </c>
      <c r="Z161" s="83">
        <f>3.6*10^-3</f>
        <v>3.6000000000000003E-3</v>
      </c>
      <c r="AA161" s="113">
        <v>1</v>
      </c>
      <c r="AC161" s="144">
        <f t="shared" ref="AC161:AC186" si="65">INDEX(AH161:AJ161,MATCH($AE$161,$AH$160:$AJ$160,0))</f>
        <v>59.277777777777779</v>
      </c>
      <c r="AD161" s="330">
        <f>AC161</f>
        <v>59.277777777777779</v>
      </c>
      <c r="AE161" s="326" t="str">
        <f>_xlfn.CONCAT("tCO2/",$H$157)</f>
        <v>tCO2/TJ</v>
      </c>
      <c r="AH161" s="154">
        <f>AJ161/$I$225</f>
        <v>2.4818420000000003</v>
      </c>
      <c r="AI161" s="155">
        <f>AJ161/$F$225</f>
        <v>59.277777777777779</v>
      </c>
      <c r="AJ161" s="86">
        <v>0.21340000000000001</v>
      </c>
      <c r="AK161" s="414" t="s">
        <v>141</v>
      </c>
    </row>
    <row r="162" spans="3:37" ht="15" customHeight="1" x14ac:dyDescent="0.15">
      <c r="C162" s="285" t="s">
        <v>142</v>
      </c>
      <c r="D162" s="249"/>
      <c r="E162" s="338"/>
      <c r="F162" s="417" t="s">
        <v>143</v>
      </c>
      <c r="G162" s="82">
        <v>0.10299999999999999</v>
      </c>
      <c r="H162" s="418" t="s">
        <v>74</v>
      </c>
      <c r="T162" s="59" t="str">
        <f>CONCATENATE('Tabelle Risorse e Impieghi'!$C162,'Tabelle Risorse e Impieghi'!$F162)</f>
        <v>Energia termica**MWht</v>
      </c>
      <c r="U162" s="3" t="s">
        <v>8</v>
      </c>
      <c r="V162" s="146">
        <f t="shared" si="62"/>
        <v>3.6000000000000003E-3</v>
      </c>
      <c r="W162" s="145" t="str">
        <f t="shared" si="63"/>
        <v>TJ</v>
      </c>
      <c r="Y162" s="146">
        <f t="shared" si="64"/>
        <v>0.10299999999999999</v>
      </c>
      <c r="Z162" s="84">
        <f>3.6*10^-3</f>
        <v>3.6000000000000003E-3</v>
      </c>
      <c r="AA162" s="113">
        <v>1</v>
      </c>
      <c r="AC162" s="324">
        <f t="shared" si="65"/>
        <v>63.029999999999994</v>
      </c>
      <c r="AD162" s="330">
        <f t="shared" ref="AD162:AD186" si="66">AC162</f>
        <v>63.029999999999994</v>
      </c>
      <c r="AE162" s="145" t="str">
        <f t="shared" ref="AE162:AE186" si="67">$AE$161</f>
        <v>tCO2/TJ</v>
      </c>
      <c r="AH162" s="156">
        <f>AJ162/$I$225</f>
        <v>2.6389400399999996</v>
      </c>
      <c r="AI162" s="157">
        <f>AJ162/$F$225</f>
        <v>63.029999999999994</v>
      </c>
      <c r="AJ162" s="187">
        <f>AJ163/0.9</f>
        <v>0.22690799999999997</v>
      </c>
      <c r="AK162" s="414" t="s">
        <v>144</v>
      </c>
    </row>
    <row r="163" spans="3:37" x14ac:dyDescent="0.15">
      <c r="C163" s="285" t="s">
        <v>145</v>
      </c>
      <c r="D163" s="249"/>
      <c r="E163" s="338"/>
      <c r="F163" s="417" t="s">
        <v>146</v>
      </c>
      <c r="G163" s="82">
        <v>8.3600000000000005E-4</v>
      </c>
      <c r="H163" s="419" t="s">
        <v>74</v>
      </c>
      <c r="T163" s="59" t="str">
        <f>CONCATENATE('Tabelle Risorse e Impieghi'!$C163,'Tabelle Risorse e Impieghi'!$F163)</f>
        <v>Gas naturaleSm3</v>
      </c>
      <c r="U163" s="3" t="s">
        <v>8</v>
      </c>
      <c r="V163" s="146">
        <f t="shared" si="62"/>
        <v>3.5001648000000005E-5</v>
      </c>
      <c r="W163" s="145" t="str">
        <f t="shared" si="63"/>
        <v>TJ</v>
      </c>
      <c r="Y163" s="150">
        <f t="shared" si="64"/>
        <v>8.3600000000000005E-4</v>
      </c>
      <c r="Z163" s="114">
        <f t="shared" ref="Z163:Z186" si="68">Y163*$F$223</f>
        <v>3.5001648000000005E-5</v>
      </c>
      <c r="AA163" s="113">
        <f t="shared" ref="AA163:AA186" si="69">Y163*$K$223</f>
        <v>9.7226800000000009E-3</v>
      </c>
      <c r="AC163" s="324">
        <f t="shared" si="65"/>
        <v>56.726999999999997</v>
      </c>
      <c r="AD163" s="330">
        <f t="shared" si="66"/>
        <v>56.726999999999997</v>
      </c>
      <c r="AE163" s="145" t="str">
        <f t="shared" si="67"/>
        <v>tCO2/TJ</v>
      </c>
      <c r="AH163" s="156">
        <f>AI163/$I$220</f>
        <v>2.3750460360000001</v>
      </c>
      <c r="AI163" s="213">
        <v>56.726999999999997</v>
      </c>
      <c r="AJ163" s="113">
        <f>AI163/$K$220</f>
        <v>0.20421719999999999</v>
      </c>
    </row>
    <row r="164" spans="3:37" ht="14" customHeight="1" x14ac:dyDescent="0.15">
      <c r="C164" s="285" t="s">
        <v>145</v>
      </c>
      <c r="D164" s="249"/>
      <c r="E164" s="338"/>
      <c r="F164" s="417" t="s">
        <v>147</v>
      </c>
      <c r="G164" s="82">
        <v>8.8199999999999997E-4</v>
      </c>
      <c r="H164" s="418" t="s">
        <v>74</v>
      </c>
      <c r="T164" s="59" t="str">
        <f>CONCATENATE('Tabelle Risorse e Impieghi'!$C164,'Tabelle Risorse e Impieghi'!$F164)</f>
        <v>Gas naturaleNm3</v>
      </c>
      <c r="U164" s="3" t="s">
        <v>8</v>
      </c>
      <c r="V164" s="146">
        <f t="shared" si="62"/>
        <v>3.6927576000000003E-5</v>
      </c>
      <c r="W164" s="145" t="str">
        <f t="shared" si="63"/>
        <v>TJ</v>
      </c>
      <c r="Y164" s="146">
        <f t="shared" si="64"/>
        <v>8.8199999999999997E-4</v>
      </c>
      <c r="Z164" s="114">
        <f t="shared" si="68"/>
        <v>3.6927576000000003E-5</v>
      </c>
      <c r="AA164" s="113">
        <f t="shared" si="69"/>
        <v>1.025766E-2</v>
      </c>
      <c r="AC164" s="324">
        <f t="shared" si="65"/>
        <v>56.726999999999997</v>
      </c>
      <c r="AD164" s="330">
        <f t="shared" si="66"/>
        <v>56.726999999999997</v>
      </c>
      <c r="AE164" s="145" t="str">
        <f t="shared" si="67"/>
        <v>tCO2/TJ</v>
      </c>
      <c r="AH164" s="156">
        <f>AI164/$I$220</f>
        <v>2.3750460360000001</v>
      </c>
      <c r="AI164" s="213">
        <v>56.726999999999997</v>
      </c>
      <c r="AJ164" s="113">
        <f>AI164/$K$220</f>
        <v>0.20421719999999999</v>
      </c>
    </row>
    <row r="165" spans="3:37" ht="15" customHeight="1" x14ac:dyDescent="0.15">
      <c r="C165" s="285" t="s">
        <v>148</v>
      </c>
      <c r="D165" s="249"/>
      <c r="E165" s="338"/>
      <c r="F165" s="420" t="s">
        <v>149</v>
      </c>
      <c r="G165" s="82">
        <v>8.5999999999999998E-4</v>
      </c>
      <c r="H165" s="421" t="s">
        <v>74</v>
      </c>
      <c r="T165" s="59" t="str">
        <f>CONCATENATE('Tabelle Risorse e Impieghi'!$C165,'Tabelle Risorse e Impieghi'!$F165)</f>
        <v>Gasolio (1)l</v>
      </c>
      <c r="U165" s="3" t="s">
        <v>8</v>
      </c>
      <c r="V165" s="146">
        <f t="shared" si="62"/>
        <v>3.600648E-5</v>
      </c>
      <c r="W165" s="145" t="str">
        <f t="shared" si="63"/>
        <v>TJ</v>
      </c>
      <c r="Y165" s="146">
        <f t="shared" si="64"/>
        <v>8.5999999999999998E-4</v>
      </c>
      <c r="Z165" s="114">
        <f t="shared" si="68"/>
        <v>3.600648E-5</v>
      </c>
      <c r="AA165" s="113">
        <f t="shared" si="69"/>
        <v>1.00018E-2</v>
      </c>
      <c r="AC165" s="324">
        <f t="shared" si="65"/>
        <v>73.927000000000007</v>
      </c>
      <c r="AD165" s="330">
        <f t="shared" si="66"/>
        <v>73.927000000000007</v>
      </c>
      <c r="AE165" s="145" t="str">
        <f t="shared" si="67"/>
        <v>tCO2/TJ</v>
      </c>
      <c r="AH165" s="156">
        <f>AI165/$I$220</f>
        <v>3.0951756360000005</v>
      </c>
      <c r="AI165" s="214">
        <v>73.927000000000007</v>
      </c>
      <c r="AJ165" s="113">
        <f>AI165/$K$220</f>
        <v>0.26613720000000002</v>
      </c>
    </row>
    <row r="166" spans="3:37" ht="15" customHeight="1" x14ac:dyDescent="0.15">
      <c r="C166" s="285" t="s">
        <v>148</v>
      </c>
      <c r="D166" s="249"/>
      <c r="E166" s="338"/>
      <c r="F166" s="420" t="s">
        <v>23</v>
      </c>
      <c r="G166" s="82">
        <v>1.02</v>
      </c>
      <c r="H166" s="421" t="s">
        <v>74</v>
      </c>
      <c r="T166" s="59" t="str">
        <f>CONCATENATE('Tabelle Risorse e Impieghi'!$C166,'Tabelle Risorse e Impieghi'!$F166)</f>
        <v>Gasolio (1)t</v>
      </c>
      <c r="U166" s="3" t="s">
        <v>8</v>
      </c>
      <c r="V166" s="146">
        <f t="shared" si="62"/>
        <v>4.2705360000000005E-2</v>
      </c>
      <c r="W166" s="145" t="str">
        <f t="shared" si="63"/>
        <v>TJ</v>
      </c>
      <c r="Y166" s="146">
        <f t="shared" si="64"/>
        <v>1.02</v>
      </c>
      <c r="Z166" s="114">
        <f t="shared" si="68"/>
        <v>4.2705360000000005E-2</v>
      </c>
      <c r="AA166" s="113">
        <f t="shared" si="69"/>
        <v>11.8626</v>
      </c>
      <c r="AC166" s="324">
        <f t="shared" si="65"/>
        <v>73.927000000000007</v>
      </c>
      <c r="AD166" s="330">
        <f t="shared" si="66"/>
        <v>73.927000000000007</v>
      </c>
      <c r="AE166" s="145" t="str">
        <f t="shared" si="67"/>
        <v>tCO2/TJ</v>
      </c>
      <c r="AH166" s="156">
        <f>AI166/$I$220</f>
        <v>3.0951756360000005</v>
      </c>
      <c r="AI166" s="214">
        <v>73.927000000000007</v>
      </c>
      <c r="AJ166" s="113">
        <f>AI166/$K$220</f>
        <v>0.26613720000000002</v>
      </c>
    </row>
    <row r="167" spans="3:37" x14ac:dyDescent="0.15">
      <c r="C167" s="285" t="s">
        <v>150</v>
      </c>
      <c r="D167" s="249"/>
      <c r="E167" s="338"/>
      <c r="F167" s="417" t="s">
        <v>146</v>
      </c>
      <c r="G167" s="422">
        <v>5.1999999999999995E-4</v>
      </c>
      <c r="H167" s="421" t="s">
        <v>74</v>
      </c>
      <c r="T167" s="59" t="str">
        <f>CONCATENATE('Tabelle Risorse e Impieghi'!$C167,'Tabelle Risorse e Impieghi'!$F167)</f>
        <v>BiogasSm3</v>
      </c>
      <c r="U167" s="3" t="s">
        <v>8</v>
      </c>
      <c r="V167" s="146">
        <f t="shared" si="62"/>
        <v>2.177136E-5</v>
      </c>
      <c r="W167" s="145" t="str">
        <f t="shared" si="63"/>
        <v>TJ</v>
      </c>
      <c r="Y167" s="146">
        <f t="shared" si="64"/>
        <v>5.1999999999999995E-4</v>
      </c>
      <c r="Z167" s="114">
        <f t="shared" si="68"/>
        <v>2.177136E-5</v>
      </c>
      <c r="AA167" s="113">
        <f t="shared" si="69"/>
        <v>6.0476000000000002E-3</v>
      </c>
      <c r="AC167" s="324">
        <f t="shared" si="65"/>
        <v>0</v>
      </c>
      <c r="AD167" s="330">
        <f t="shared" si="66"/>
        <v>0</v>
      </c>
      <c r="AE167" s="145" t="str">
        <f t="shared" si="67"/>
        <v>tCO2/TJ</v>
      </c>
      <c r="AH167" s="156"/>
      <c r="AI167" s="158"/>
      <c r="AJ167" s="113"/>
    </row>
    <row r="168" spans="3:37" x14ac:dyDescent="0.15">
      <c r="C168" s="371" t="s">
        <v>150</v>
      </c>
      <c r="D168" s="372"/>
      <c r="E168" s="373"/>
      <c r="F168" s="374" t="s">
        <v>147</v>
      </c>
      <c r="G168" s="423">
        <v>5.5000000000000003E-4</v>
      </c>
      <c r="H168" s="375" t="s">
        <v>74</v>
      </c>
      <c r="T168" s="59" t="str">
        <f>CONCATENATE('Tabelle Risorse e Impieghi'!$C168,'Tabelle Risorse e Impieghi'!$F168)</f>
        <v>BiogasNm3</v>
      </c>
      <c r="U168" s="3" t="s">
        <v>8</v>
      </c>
      <c r="V168" s="146">
        <f t="shared" si="62"/>
        <v>2.3027400000000003E-5</v>
      </c>
      <c r="W168" s="145" t="str">
        <f t="shared" si="63"/>
        <v>TJ</v>
      </c>
      <c r="Y168" s="146">
        <f t="shared" si="64"/>
        <v>5.5000000000000003E-4</v>
      </c>
      <c r="Z168" s="114">
        <f t="shared" si="68"/>
        <v>2.3027400000000003E-5</v>
      </c>
      <c r="AA168" s="113">
        <f t="shared" si="69"/>
        <v>6.3965000000000011E-3</v>
      </c>
      <c r="AC168" s="324">
        <f t="shared" ref="AC168" si="70">INDEX(AH168:AJ168,MATCH($AE$161,$AH$160:$AJ$160,0))</f>
        <v>0</v>
      </c>
      <c r="AD168" s="330">
        <f t="shared" ref="AD168" si="71">AC168</f>
        <v>0</v>
      </c>
      <c r="AE168" s="145" t="str">
        <f t="shared" si="67"/>
        <v>tCO2/TJ</v>
      </c>
      <c r="AH168" s="156"/>
      <c r="AI168" s="158"/>
      <c r="AJ168" s="113"/>
    </row>
    <row r="169" spans="3:37" x14ac:dyDescent="0.15">
      <c r="C169" s="285" t="s">
        <v>151</v>
      </c>
      <c r="D169" s="249"/>
      <c r="E169" s="338"/>
      <c r="F169" s="348" t="s">
        <v>23</v>
      </c>
      <c r="G169" s="82"/>
      <c r="H169" s="419" t="s">
        <v>74</v>
      </c>
      <c r="T169" s="59" t="str">
        <f>CONCATENATE('Tabelle Risorse e Impieghi'!$C169,'Tabelle Risorse e Impieghi'!$F169)</f>
        <v>Combustibile solidot</v>
      </c>
      <c r="U169" s="3" t="s">
        <v>8</v>
      </c>
      <c r="V169" s="146">
        <f t="shared" si="62"/>
        <v>0</v>
      </c>
      <c r="W169" s="145" t="str">
        <f t="shared" si="63"/>
        <v>TJ</v>
      </c>
      <c r="Y169" s="150">
        <f t="shared" si="64"/>
        <v>0</v>
      </c>
      <c r="Z169" s="114">
        <f t="shared" si="68"/>
        <v>0</v>
      </c>
      <c r="AA169" s="113">
        <f t="shared" si="69"/>
        <v>0</v>
      </c>
      <c r="AC169" s="324">
        <f t="shared" si="65"/>
        <v>0</v>
      </c>
      <c r="AD169" s="330">
        <f t="shared" si="66"/>
        <v>0</v>
      </c>
      <c r="AE169" s="145" t="str">
        <f t="shared" si="67"/>
        <v>tCO2/TJ</v>
      </c>
      <c r="AH169" s="156"/>
      <c r="AI169" s="158"/>
      <c r="AJ169" s="113"/>
    </row>
    <row r="170" spans="3:37" x14ac:dyDescent="0.15">
      <c r="C170" s="285" t="s">
        <v>152</v>
      </c>
      <c r="D170" s="249"/>
      <c r="E170" s="338"/>
      <c r="F170" s="349" t="s">
        <v>23</v>
      </c>
      <c r="G170" s="82"/>
      <c r="H170" s="419" t="s">
        <v>74</v>
      </c>
      <c r="T170" s="59" t="str">
        <f>CONCATENATE('Tabelle Risorse e Impieghi'!$C170,'Tabelle Risorse e Impieghi'!$F170)</f>
        <v>Vaporet</v>
      </c>
      <c r="U170" s="3" t="s">
        <v>8</v>
      </c>
      <c r="V170" s="146">
        <f t="shared" si="62"/>
        <v>0</v>
      </c>
      <c r="W170" s="145" t="str">
        <f t="shared" si="63"/>
        <v>TJ</v>
      </c>
      <c r="Y170" s="151">
        <f t="shared" si="64"/>
        <v>0</v>
      </c>
      <c r="Z170" s="114">
        <f t="shared" si="68"/>
        <v>0</v>
      </c>
      <c r="AA170" s="113">
        <f t="shared" si="69"/>
        <v>0</v>
      </c>
      <c r="AC170" s="324">
        <f t="shared" si="65"/>
        <v>0</v>
      </c>
      <c r="AD170" s="330">
        <f t="shared" si="66"/>
        <v>0</v>
      </c>
      <c r="AE170" s="145" t="str">
        <f t="shared" si="67"/>
        <v>tCO2/TJ</v>
      </c>
      <c r="AH170" s="156"/>
      <c r="AI170" s="158"/>
      <c r="AJ170" s="113"/>
    </row>
    <row r="171" spans="3:37" ht="15" x14ac:dyDescent="0.2">
      <c r="C171" s="285" t="s">
        <v>153</v>
      </c>
      <c r="D171" s="249"/>
      <c r="E171" s="338"/>
      <c r="F171" s="349" t="s">
        <v>23</v>
      </c>
      <c r="G171" s="424">
        <v>1.08</v>
      </c>
      <c r="H171" s="419" t="s">
        <v>74</v>
      </c>
      <c r="T171" s="59" t="str">
        <f>CONCATENATE('Tabelle Risorse e Impieghi'!$C171,'Tabelle Risorse e Impieghi'!$F171)</f>
        <v>GNLt</v>
      </c>
      <c r="U171" s="3" t="s">
        <v>8</v>
      </c>
      <c r="V171" s="146">
        <f t="shared" si="62"/>
        <v>4.5217440000000005E-2</v>
      </c>
      <c r="W171" s="145" t="str">
        <f t="shared" si="63"/>
        <v>TJ</v>
      </c>
      <c r="Y171" s="151">
        <f t="shared" si="64"/>
        <v>1.08</v>
      </c>
      <c r="Z171" s="114">
        <f t="shared" si="68"/>
        <v>4.5217440000000005E-2</v>
      </c>
      <c r="AA171" s="113">
        <f t="shared" si="69"/>
        <v>12.560400000000001</v>
      </c>
      <c r="AC171" s="324">
        <f t="shared" si="65"/>
        <v>56.726999999999997</v>
      </c>
      <c r="AD171" s="330">
        <f t="shared" si="66"/>
        <v>56.726999999999997</v>
      </c>
      <c r="AE171" s="145" t="str">
        <f t="shared" si="67"/>
        <v>tCO2/TJ</v>
      </c>
      <c r="AH171" s="156">
        <f t="shared" ref="AH171:AH180" si="72">AI171/$I$220</f>
        <v>2.3750460360000001</v>
      </c>
      <c r="AI171" s="215">
        <v>56.726999999999997</v>
      </c>
      <c r="AJ171" s="113">
        <f t="shared" ref="AJ171:AJ180" si="73">AI171/$K$220</f>
        <v>0.20421719999999999</v>
      </c>
    </row>
    <row r="172" spans="3:37" ht="15" x14ac:dyDescent="0.2">
      <c r="C172" s="285" t="s">
        <v>154</v>
      </c>
      <c r="D172" s="249"/>
      <c r="E172" s="338"/>
      <c r="F172" s="349" t="s">
        <v>23</v>
      </c>
      <c r="G172" s="424">
        <v>0.98</v>
      </c>
      <c r="H172" s="419" t="s">
        <v>74</v>
      </c>
      <c r="Q172" s="44"/>
      <c r="T172" s="59" t="str">
        <f>CONCATENATE('Tabelle Risorse e Impieghi'!$C172,'Tabelle Risorse e Impieghi'!$F172)</f>
        <v>Olio combustibilet</v>
      </c>
      <c r="U172" s="3" t="s">
        <v>8</v>
      </c>
      <c r="V172" s="146">
        <f t="shared" si="62"/>
        <v>4.103064E-2</v>
      </c>
      <c r="W172" s="145" t="str">
        <f t="shared" si="63"/>
        <v>TJ</v>
      </c>
      <c r="Y172" s="151">
        <f t="shared" si="64"/>
        <v>0.98</v>
      </c>
      <c r="Z172" s="114">
        <f t="shared" si="68"/>
        <v>4.103064E-2</v>
      </c>
      <c r="AA172" s="113">
        <f t="shared" si="69"/>
        <v>11.397400000000001</v>
      </c>
      <c r="AC172" s="324">
        <f t="shared" si="65"/>
        <v>76.512</v>
      </c>
      <c r="AD172" s="330">
        <f t="shared" si="66"/>
        <v>76.512</v>
      </c>
      <c r="AE172" s="145" t="str">
        <f t="shared" si="67"/>
        <v>tCO2/TJ</v>
      </c>
      <c r="AH172" s="156">
        <f t="shared" si="72"/>
        <v>3.2034044160000001</v>
      </c>
      <c r="AI172" s="215">
        <v>76.512</v>
      </c>
      <c r="AJ172" s="113">
        <f t="shared" si="73"/>
        <v>0.2754432</v>
      </c>
    </row>
    <row r="173" spans="3:37" ht="15" x14ac:dyDescent="0.2">
      <c r="C173" s="285" t="s">
        <v>155</v>
      </c>
      <c r="D173" s="249"/>
      <c r="E173" s="338"/>
      <c r="F173" s="349" t="s">
        <v>23</v>
      </c>
      <c r="G173" s="422">
        <v>1.1000000000000001</v>
      </c>
      <c r="H173" s="419" t="s">
        <v>74</v>
      </c>
      <c r="T173" s="59" t="str">
        <f>CONCATENATE('Tabelle Risorse e Impieghi'!$C173,'Tabelle Risorse e Impieghi'!$F173)</f>
        <v>GPL (6) - stato liquidot</v>
      </c>
      <c r="U173" s="3" t="s">
        <v>8</v>
      </c>
      <c r="V173" s="146">
        <f t="shared" si="62"/>
        <v>4.6054800000000007E-2</v>
      </c>
      <c r="W173" s="145" t="str">
        <f t="shared" si="63"/>
        <v>TJ</v>
      </c>
      <c r="Y173" s="151">
        <f t="shared" si="64"/>
        <v>1.1000000000000001</v>
      </c>
      <c r="Z173" s="114">
        <f t="shared" si="68"/>
        <v>4.6054800000000007E-2</v>
      </c>
      <c r="AA173" s="113">
        <f t="shared" si="69"/>
        <v>12.793000000000001</v>
      </c>
      <c r="AC173" s="324">
        <f t="shared" si="65"/>
        <v>117329.16934980563</v>
      </c>
      <c r="AD173" s="330">
        <f t="shared" si="66"/>
        <v>117329.16934980563</v>
      </c>
      <c r="AE173" s="145" t="str">
        <f t="shared" si="67"/>
        <v>tCO2/TJ</v>
      </c>
      <c r="AH173" s="156">
        <f t="shared" si="72"/>
        <v>4912.3376623376616</v>
      </c>
      <c r="AI173" s="215">
        <f>3.026/$Z$174</f>
        <v>117329.16934980563</v>
      </c>
      <c r="AJ173" s="113">
        <f t="shared" si="73"/>
        <v>422.38500965930024</v>
      </c>
    </row>
    <row r="174" spans="3:37" ht="15" x14ac:dyDescent="0.2">
      <c r="C174" s="285" t="s">
        <v>156</v>
      </c>
      <c r="D174" s="249"/>
      <c r="E174" s="338"/>
      <c r="F174" s="349" t="s">
        <v>149</v>
      </c>
      <c r="G174" s="422">
        <f>0.000616</f>
        <v>6.1600000000000001E-4</v>
      </c>
      <c r="H174" s="419" t="s">
        <v>74</v>
      </c>
      <c r="T174" s="59" t="str">
        <f>CONCATENATE('Tabelle Risorse e Impieghi'!$C174,'Tabelle Risorse e Impieghi'!$F174)</f>
        <v>GPL (2) (6)  - stato liquidol</v>
      </c>
      <c r="U174" s="3" t="s">
        <v>8</v>
      </c>
      <c r="V174" s="146">
        <f t="shared" si="62"/>
        <v>2.5790688000000001E-5</v>
      </c>
      <c r="W174" s="145" t="str">
        <f t="shared" si="63"/>
        <v>TJ</v>
      </c>
      <c r="Y174" s="151">
        <f t="shared" si="64"/>
        <v>6.1600000000000001E-4</v>
      </c>
      <c r="Z174" s="114">
        <f t="shared" si="68"/>
        <v>2.5790688000000001E-5</v>
      </c>
      <c r="AA174" s="113">
        <f t="shared" si="69"/>
        <v>7.1640800000000006E-3</v>
      </c>
      <c r="AC174" s="324">
        <f t="shared" si="65"/>
        <v>117329.16934980563</v>
      </c>
      <c r="AD174" s="330">
        <f t="shared" si="66"/>
        <v>117329.16934980563</v>
      </c>
      <c r="AE174" s="145" t="str">
        <f t="shared" si="67"/>
        <v>tCO2/TJ</v>
      </c>
      <c r="AH174" s="156">
        <f t="shared" si="72"/>
        <v>4912.3376623376616</v>
      </c>
      <c r="AI174" s="215">
        <f>3.026/$Z$174</f>
        <v>117329.16934980563</v>
      </c>
      <c r="AJ174" s="113">
        <f t="shared" si="73"/>
        <v>422.38500965930024</v>
      </c>
    </row>
    <row r="175" spans="3:37" ht="15" x14ac:dyDescent="0.2">
      <c r="C175" s="285" t="s">
        <v>157</v>
      </c>
      <c r="D175" s="249"/>
      <c r="E175" s="338"/>
      <c r="F175" s="417" t="s">
        <v>146</v>
      </c>
      <c r="G175" s="422">
        <f>0.00253</f>
        <v>2.5300000000000001E-3</v>
      </c>
      <c r="H175" s="419" t="s">
        <v>74</v>
      </c>
      <c r="T175" s="59" t="str">
        <f>CONCATENATE('Tabelle Risorse e Impieghi'!$C175,'Tabelle Risorse e Impieghi'!$F175)</f>
        <v>GPL (3) (5) (6) - stato gassosoSm3</v>
      </c>
      <c r="U175" s="3" t="s">
        <v>8</v>
      </c>
      <c r="V175" s="146">
        <f t="shared" si="62"/>
        <v>1.0592604000000002E-4</v>
      </c>
      <c r="W175" s="145" t="str">
        <f t="shared" si="63"/>
        <v>TJ</v>
      </c>
      <c r="Y175" s="151">
        <f t="shared" si="64"/>
        <v>2.5300000000000001E-3</v>
      </c>
      <c r="Z175" s="114">
        <f t="shared" si="68"/>
        <v>1.0592604000000002E-4</v>
      </c>
      <c r="AA175" s="113">
        <f t="shared" si="69"/>
        <v>2.9423900000000003E-2</v>
      </c>
      <c r="AC175" s="324">
        <f t="shared" si="65"/>
        <v>117329.16934980563</v>
      </c>
      <c r="AD175" s="330">
        <f t="shared" si="66"/>
        <v>117329.16934980563</v>
      </c>
      <c r="AE175" s="145" t="str">
        <f t="shared" si="67"/>
        <v>tCO2/TJ</v>
      </c>
      <c r="AH175" s="156">
        <f t="shared" si="72"/>
        <v>4912.3376623376616</v>
      </c>
      <c r="AI175" s="215">
        <f>3.026/$Z$174</f>
        <v>117329.16934980563</v>
      </c>
      <c r="AJ175" s="113">
        <f t="shared" si="73"/>
        <v>422.38500965930024</v>
      </c>
    </row>
    <row r="176" spans="3:37" ht="15" x14ac:dyDescent="0.2">
      <c r="C176" s="285" t="s">
        <v>157</v>
      </c>
      <c r="D176" s="249"/>
      <c r="E176" s="338"/>
      <c r="F176" s="417" t="s">
        <v>147</v>
      </c>
      <c r="G176" s="422">
        <f>0.00267</f>
        <v>2.6700000000000001E-3</v>
      </c>
      <c r="H176" s="419" t="s">
        <v>74</v>
      </c>
      <c r="T176" s="59" t="str">
        <f>CONCATENATE('Tabelle Risorse e Impieghi'!$C176,'Tabelle Risorse e Impieghi'!$F176)</f>
        <v>GPL (3) (5) (6) - stato gassosoNm3</v>
      </c>
      <c r="U176" s="3" t="s">
        <v>8</v>
      </c>
      <c r="V176" s="146">
        <f t="shared" si="62"/>
        <v>1.1178756E-4</v>
      </c>
      <c r="W176" s="145" t="str">
        <f t="shared" si="63"/>
        <v>TJ</v>
      </c>
      <c r="Y176" s="151">
        <f t="shared" si="64"/>
        <v>2.6700000000000001E-3</v>
      </c>
      <c r="Z176" s="114">
        <f t="shared" si="68"/>
        <v>1.1178756E-4</v>
      </c>
      <c r="AA176" s="113">
        <f t="shared" si="69"/>
        <v>3.1052100000000003E-2</v>
      </c>
      <c r="AC176" s="324">
        <f t="shared" si="65"/>
        <v>117329.16934980563</v>
      </c>
      <c r="AD176" s="330">
        <f t="shared" si="66"/>
        <v>117329.16934980563</v>
      </c>
      <c r="AE176" s="145" t="str">
        <f t="shared" si="67"/>
        <v>tCO2/TJ</v>
      </c>
      <c r="AH176" s="156">
        <f t="shared" si="72"/>
        <v>4912.3376623376616</v>
      </c>
      <c r="AI176" s="215">
        <f>3.026/$Z$174</f>
        <v>117329.16934980563</v>
      </c>
      <c r="AJ176" s="113">
        <f t="shared" si="73"/>
        <v>422.38500965930024</v>
      </c>
    </row>
    <row r="177" spans="2:36" x14ac:dyDescent="0.15">
      <c r="C177" s="285" t="s">
        <v>158</v>
      </c>
      <c r="D177" s="249"/>
      <c r="E177" s="338"/>
      <c r="F177" s="349" t="s">
        <v>23</v>
      </c>
      <c r="G177" s="424">
        <v>1.02</v>
      </c>
      <c r="H177" s="419" t="s">
        <v>74</v>
      </c>
      <c r="T177" s="59" t="str">
        <f>CONCATENATE('Tabelle Risorse e Impieghi'!$C177,'Tabelle Risorse e Impieghi'!$F177)</f>
        <v>Benzine autotrazione (4)t</v>
      </c>
      <c r="U177" s="3" t="s">
        <v>8</v>
      </c>
      <c r="V177" s="146">
        <f t="shared" si="62"/>
        <v>4.2705360000000005E-2</v>
      </c>
      <c r="W177" s="145" t="str">
        <f t="shared" si="63"/>
        <v>TJ</v>
      </c>
      <c r="Y177" s="151">
        <f t="shared" si="64"/>
        <v>1.02</v>
      </c>
      <c r="Z177" s="114">
        <f t="shared" si="68"/>
        <v>4.2705360000000005E-2</v>
      </c>
      <c r="AA177" s="113">
        <f t="shared" si="69"/>
        <v>11.8626</v>
      </c>
      <c r="AC177" s="324">
        <f t="shared" si="65"/>
        <v>73.808065310771283</v>
      </c>
      <c r="AD177" s="330">
        <f t="shared" si="66"/>
        <v>73.808065310771283</v>
      </c>
      <c r="AE177" s="145" t="str">
        <f t="shared" si="67"/>
        <v>tCO2/TJ</v>
      </c>
      <c r="AH177" s="156">
        <f t="shared" si="72"/>
        <v>3.0901960784313722</v>
      </c>
      <c r="AI177" s="214">
        <f>3.152/$Z$177</f>
        <v>73.808065310771283</v>
      </c>
      <c r="AJ177" s="113">
        <f t="shared" si="73"/>
        <v>0.26570903511877664</v>
      </c>
    </row>
    <row r="178" spans="2:36" x14ac:dyDescent="0.15">
      <c r="C178" s="285" t="s">
        <v>158</v>
      </c>
      <c r="D178" s="249"/>
      <c r="E178" s="338"/>
      <c r="F178" s="349" t="s">
        <v>149</v>
      </c>
      <c r="G178" s="424">
        <f>0.000765</f>
        <v>7.6499999999999995E-4</v>
      </c>
      <c r="H178" s="419" t="s">
        <v>74</v>
      </c>
      <c r="T178" s="59" t="str">
        <f>CONCATENATE('Tabelle Risorse e Impieghi'!$C178,'Tabelle Risorse e Impieghi'!$F178)</f>
        <v>Benzine autotrazione (4)l</v>
      </c>
      <c r="U178" s="3" t="s">
        <v>8</v>
      </c>
      <c r="V178" s="146">
        <f t="shared" si="62"/>
        <v>3.2029020000000003E-5</v>
      </c>
      <c r="W178" s="145" t="str">
        <f t="shared" si="63"/>
        <v>TJ</v>
      </c>
      <c r="Y178" s="151">
        <f t="shared" si="64"/>
        <v>7.6499999999999995E-4</v>
      </c>
      <c r="Z178" s="114">
        <f t="shared" si="68"/>
        <v>3.2029020000000003E-5</v>
      </c>
      <c r="AA178" s="113">
        <f t="shared" si="69"/>
        <v>8.8969500000000007E-3</v>
      </c>
      <c r="AC178" s="324">
        <f t="shared" si="65"/>
        <v>73.808065310771283</v>
      </c>
      <c r="AD178" s="330">
        <f t="shared" si="66"/>
        <v>73.808065310771283</v>
      </c>
      <c r="AE178" s="145" t="str">
        <f t="shared" si="67"/>
        <v>tCO2/TJ</v>
      </c>
      <c r="AH178" s="156">
        <f t="shared" si="72"/>
        <v>3.0901960784313722</v>
      </c>
      <c r="AI178" s="214">
        <f>3.152/$Z$177</f>
        <v>73.808065310771283</v>
      </c>
      <c r="AJ178" s="113">
        <f t="shared" si="73"/>
        <v>0.26570903511877664</v>
      </c>
    </row>
    <row r="179" spans="2:36" x14ac:dyDescent="0.15">
      <c r="C179" s="285" t="s">
        <v>159</v>
      </c>
      <c r="D179" s="249"/>
      <c r="E179" s="338"/>
      <c r="F179" s="349" t="s">
        <v>23</v>
      </c>
      <c r="G179" s="422">
        <v>0.4</v>
      </c>
      <c r="H179" s="419" t="s">
        <v>74</v>
      </c>
      <c r="T179" s="59" t="str">
        <f>CONCATENATE('Tabelle Risorse e Impieghi'!$C179,'Tabelle Risorse e Impieghi'!$F179)</f>
        <v>Pellett</v>
      </c>
      <c r="U179" s="3" t="s">
        <v>8</v>
      </c>
      <c r="V179" s="146">
        <f t="shared" si="62"/>
        <v>1.67472E-2</v>
      </c>
      <c r="W179" s="145" t="str">
        <f t="shared" si="63"/>
        <v>TJ</v>
      </c>
      <c r="Y179" s="151">
        <f t="shared" si="64"/>
        <v>0.4</v>
      </c>
      <c r="Z179" s="114">
        <f t="shared" si="68"/>
        <v>1.67472E-2</v>
      </c>
      <c r="AA179" s="113">
        <f t="shared" si="69"/>
        <v>4.6520000000000001</v>
      </c>
      <c r="AC179" s="324">
        <f t="shared" si="65"/>
        <v>0</v>
      </c>
      <c r="AD179" s="330">
        <f t="shared" si="66"/>
        <v>0</v>
      </c>
      <c r="AE179" s="145" t="str">
        <f t="shared" si="67"/>
        <v>tCO2/TJ</v>
      </c>
      <c r="AH179" s="156">
        <f t="shared" si="72"/>
        <v>0</v>
      </c>
      <c r="AI179" s="214">
        <v>0</v>
      </c>
      <c r="AJ179" s="113">
        <f t="shared" si="73"/>
        <v>0</v>
      </c>
    </row>
    <row r="180" spans="2:36" x14ac:dyDescent="0.15">
      <c r="C180" s="285" t="s">
        <v>160</v>
      </c>
      <c r="D180" s="249"/>
      <c r="E180" s="338"/>
      <c r="F180" s="349" t="s">
        <v>23</v>
      </c>
      <c r="G180" s="424">
        <v>0.2</v>
      </c>
      <c r="H180" s="419" t="s">
        <v>74</v>
      </c>
      <c r="T180" s="59" t="str">
        <f>CONCATENATE('Tabelle Risorse e Impieghi'!$C180,'Tabelle Risorse e Impieghi'!$F180)</f>
        <v>Legna macinata fresca (cippato)t</v>
      </c>
      <c r="U180" s="3" t="s">
        <v>8</v>
      </c>
      <c r="V180" s="146">
        <f t="shared" si="62"/>
        <v>8.3736000000000001E-3</v>
      </c>
      <c r="W180" s="145" t="str">
        <f t="shared" si="63"/>
        <v>TJ</v>
      </c>
      <c r="Y180" s="151">
        <f t="shared" si="64"/>
        <v>0.2</v>
      </c>
      <c r="Z180" s="114">
        <f t="shared" si="68"/>
        <v>8.3736000000000001E-3</v>
      </c>
      <c r="AA180" s="113">
        <f t="shared" si="69"/>
        <v>2.3260000000000001</v>
      </c>
      <c r="AC180" s="324">
        <f t="shared" si="65"/>
        <v>0</v>
      </c>
      <c r="AD180" s="330">
        <f t="shared" si="66"/>
        <v>0</v>
      </c>
      <c r="AE180" s="145" t="str">
        <f t="shared" si="67"/>
        <v>tCO2/TJ</v>
      </c>
      <c r="AH180" s="156">
        <f t="shared" si="72"/>
        <v>0</v>
      </c>
      <c r="AI180" s="214">
        <v>0</v>
      </c>
      <c r="AJ180" s="113">
        <f t="shared" si="73"/>
        <v>0</v>
      </c>
    </row>
    <row r="181" spans="2:36" x14ac:dyDescent="0.15">
      <c r="C181" s="285" t="s">
        <v>161</v>
      </c>
      <c r="D181" s="249"/>
      <c r="E181" s="338"/>
      <c r="F181" s="349" t="s">
        <v>23</v>
      </c>
      <c r="G181" s="422">
        <v>0.88</v>
      </c>
      <c r="H181" s="419" t="s">
        <v>74</v>
      </c>
      <c r="T181" s="59" t="str">
        <f>CONCATENATE('Tabelle Risorse e Impieghi'!$C181,'Tabelle Risorse e Impieghi'!$F181)</f>
        <v>Oli vegetalit</v>
      </c>
      <c r="U181" s="3" t="s">
        <v>8</v>
      </c>
      <c r="V181" s="146">
        <f t="shared" si="62"/>
        <v>3.6843840000000003E-2</v>
      </c>
      <c r="W181" s="145" t="str">
        <f t="shared" si="63"/>
        <v>TJ</v>
      </c>
      <c r="Y181" s="151">
        <f t="shared" si="64"/>
        <v>0.88</v>
      </c>
      <c r="Z181" s="114">
        <f t="shared" si="68"/>
        <v>3.6843840000000003E-2</v>
      </c>
      <c r="AA181" s="113">
        <f t="shared" si="69"/>
        <v>10.234400000000001</v>
      </c>
      <c r="AC181" s="324">
        <f t="shared" si="65"/>
        <v>0</v>
      </c>
      <c r="AD181" s="330">
        <f t="shared" si="66"/>
        <v>0</v>
      </c>
      <c r="AE181" s="145" t="str">
        <f t="shared" si="67"/>
        <v>tCO2/TJ</v>
      </c>
      <c r="AH181" s="159"/>
      <c r="AI181" s="158"/>
      <c r="AJ181" s="113"/>
    </row>
    <row r="182" spans="2:36" x14ac:dyDescent="0.15">
      <c r="C182" s="285" t="s">
        <v>161</v>
      </c>
      <c r="D182" s="249"/>
      <c r="E182" s="338"/>
      <c r="F182" s="349" t="s">
        <v>149</v>
      </c>
      <c r="G182" s="422">
        <f>0.00079</f>
        <v>7.9000000000000001E-4</v>
      </c>
      <c r="H182" s="419" t="s">
        <v>74</v>
      </c>
      <c r="T182" s="59" t="str">
        <f>CONCATENATE('Tabelle Risorse e Impieghi'!$C182,'Tabelle Risorse e Impieghi'!$F182)</f>
        <v>Oli vegetalil</v>
      </c>
      <c r="U182" s="3" t="s">
        <v>8</v>
      </c>
      <c r="V182" s="146">
        <f t="shared" si="62"/>
        <v>3.3075720000000001E-5</v>
      </c>
      <c r="W182" s="145" t="str">
        <f t="shared" si="63"/>
        <v>TJ</v>
      </c>
      <c r="Y182" s="151">
        <f t="shared" si="64"/>
        <v>7.9000000000000001E-4</v>
      </c>
      <c r="Z182" s="114">
        <f t="shared" si="68"/>
        <v>3.3075720000000001E-5</v>
      </c>
      <c r="AA182" s="113">
        <f t="shared" si="69"/>
        <v>9.1877E-3</v>
      </c>
      <c r="AC182" s="324">
        <f t="shared" si="65"/>
        <v>0</v>
      </c>
      <c r="AD182" s="330">
        <f t="shared" si="66"/>
        <v>0</v>
      </c>
      <c r="AE182" s="145" t="str">
        <f t="shared" si="67"/>
        <v>tCO2/TJ</v>
      </c>
      <c r="AH182" s="159"/>
      <c r="AI182" s="158"/>
      <c r="AJ182" s="113"/>
    </row>
    <row r="183" spans="2:36" x14ac:dyDescent="0.15">
      <c r="C183" s="286" t="s">
        <v>162</v>
      </c>
      <c r="D183" s="275"/>
      <c r="E183" s="339"/>
      <c r="F183" s="425"/>
      <c r="G183" s="276"/>
      <c r="H183" s="421" t="s">
        <v>74</v>
      </c>
      <c r="T183" s="59" t="str">
        <f>CONCATENATE('Tabelle Risorse e Impieghi'!$C183,'Tabelle Risorse e Impieghi'!$F183)</f>
        <v>-</v>
      </c>
      <c r="U183" s="3" t="s">
        <v>8</v>
      </c>
      <c r="V183" s="146">
        <f t="shared" si="62"/>
        <v>0</v>
      </c>
      <c r="W183" s="145" t="str">
        <f t="shared" si="63"/>
        <v>TJ</v>
      </c>
      <c r="Y183" s="150">
        <f t="shared" si="64"/>
        <v>0</v>
      </c>
      <c r="Z183" s="114">
        <f t="shared" si="68"/>
        <v>0</v>
      </c>
      <c r="AA183" s="113">
        <f t="shared" si="69"/>
        <v>0</v>
      </c>
      <c r="AC183" s="324">
        <f t="shared" si="65"/>
        <v>0</v>
      </c>
      <c r="AD183" s="330">
        <f t="shared" si="66"/>
        <v>0</v>
      </c>
      <c r="AE183" s="145" t="str">
        <f t="shared" si="67"/>
        <v>tCO2/TJ</v>
      </c>
      <c r="AH183" s="160"/>
      <c r="AI183" s="158"/>
      <c r="AJ183" s="113"/>
    </row>
    <row r="184" spans="2:36" x14ac:dyDescent="0.15">
      <c r="C184" s="286" t="s">
        <v>162</v>
      </c>
      <c r="D184" s="275"/>
      <c r="E184" s="339"/>
      <c r="F184" s="425"/>
      <c r="G184" s="276"/>
      <c r="H184" s="421" t="s">
        <v>74</v>
      </c>
      <c r="T184" s="59" t="str">
        <f>CONCATENATE('Tabelle Risorse e Impieghi'!$C184,'Tabelle Risorse e Impieghi'!$F184)</f>
        <v>-</v>
      </c>
      <c r="U184" s="3" t="s">
        <v>8</v>
      </c>
      <c r="V184" s="146">
        <f t="shared" si="62"/>
        <v>0</v>
      </c>
      <c r="W184" s="145" t="str">
        <f t="shared" si="63"/>
        <v>TJ</v>
      </c>
      <c r="Y184" s="150">
        <f t="shared" si="64"/>
        <v>0</v>
      </c>
      <c r="Z184" s="114">
        <f t="shared" si="68"/>
        <v>0</v>
      </c>
      <c r="AA184" s="113">
        <f t="shared" si="69"/>
        <v>0</v>
      </c>
      <c r="AC184" s="324">
        <f t="shared" si="65"/>
        <v>0</v>
      </c>
      <c r="AD184" s="330">
        <f t="shared" si="66"/>
        <v>0</v>
      </c>
      <c r="AE184" s="145" t="str">
        <f t="shared" si="67"/>
        <v>tCO2/TJ</v>
      </c>
      <c r="AH184" s="160"/>
      <c r="AI184" s="158"/>
      <c r="AJ184" s="113"/>
    </row>
    <row r="185" spans="2:36" x14ac:dyDescent="0.15">
      <c r="C185" s="286" t="s">
        <v>162</v>
      </c>
      <c r="D185" s="275"/>
      <c r="E185" s="339"/>
      <c r="F185" s="425"/>
      <c r="G185" s="276"/>
      <c r="H185" s="421" t="s">
        <v>74</v>
      </c>
      <c r="T185" s="59" t="str">
        <f>CONCATENATE('Tabelle Risorse e Impieghi'!$C185,'Tabelle Risorse e Impieghi'!$F185)</f>
        <v>-</v>
      </c>
      <c r="U185" s="3" t="s">
        <v>8</v>
      </c>
      <c r="V185" s="146">
        <f t="shared" si="62"/>
        <v>0</v>
      </c>
      <c r="W185" s="145" t="str">
        <f t="shared" si="63"/>
        <v>TJ</v>
      </c>
      <c r="Y185" s="150">
        <f t="shared" si="64"/>
        <v>0</v>
      </c>
      <c r="Z185" s="114">
        <f t="shared" si="68"/>
        <v>0</v>
      </c>
      <c r="AA185" s="113">
        <f t="shared" si="69"/>
        <v>0</v>
      </c>
      <c r="AC185" s="324">
        <f t="shared" si="65"/>
        <v>0</v>
      </c>
      <c r="AD185" s="330">
        <f t="shared" si="66"/>
        <v>0</v>
      </c>
      <c r="AE185" s="145" t="str">
        <f t="shared" si="67"/>
        <v>tCO2/TJ</v>
      </c>
      <c r="AH185" s="160"/>
      <c r="AI185" s="158"/>
      <c r="AJ185" s="113"/>
    </row>
    <row r="186" spans="2:36" ht="15" thickBot="1" x14ac:dyDescent="0.2">
      <c r="C186" s="287" t="s">
        <v>162</v>
      </c>
      <c r="D186" s="283"/>
      <c r="E186" s="339"/>
      <c r="F186" s="426"/>
      <c r="G186" s="277"/>
      <c r="H186" s="427" t="s">
        <v>74</v>
      </c>
      <c r="T186" s="60" t="str">
        <f>CONCATENATE('Tabelle Risorse e Impieghi'!$C186,'Tabelle Risorse e Impieghi'!$F186)</f>
        <v>-</v>
      </c>
      <c r="U186" s="3" t="s">
        <v>8</v>
      </c>
      <c r="V186" s="147">
        <f t="shared" si="62"/>
        <v>0</v>
      </c>
      <c r="W186" s="148" t="str">
        <f t="shared" si="63"/>
        <v>TJ</v>
      </c>
      <c r="Y186" s="152">
        <f t="shared" si="64"/>
        <v>0</v>
      </c>
      <c r="Z186" s="115">
        <f t="shared" si="68"/>
        <v>0</v>
      </c>
      <c r="AA186" s="116">
        <f t="shared" si="69"/>
        <v>0</v>
      </c>
      <c r="AC186" s="325">
        <f t="shared" si="65"/>
        <v>0</v>
      </c>
      <c r="AD186" s="331">
        <f t="shared" si="66"/>
        <v>0</v>
      </c>
      <c r="AE186" s="153" t="str">
        <f t="shared" si="67"/>
        <v>tCO2/TJ</v>
      </c>
      <c r="AH186" s="161"/>
      <c r="AI186" s="162"/>
      <c r="AJ186" s="116"/>
    </row>
    <row r="187" spans="2:36" ht="10" customHeight="1" x14ac:dyDescent="0.15">
      <c r="C187" s="1"/>
      <c r="D187" s="1"/>
      <c r="E187" s="1"/>
      <c r="I187" s="73"/>
      <c r="J187" s="73"/>
      <c r="S187" s="44"/>
      <c r="T187" s="44"/>
      <c r="AA187" s="28"/>
    </row>
    <row r="188" spans="2:36" ht="15" customHeight="1" x14ac:dyDescent="0.2">
      <c r="B188" s="429" t="s">
        <v>163</v>
      </c>
      <c r="F188" s="460" t="s">
        <v>164</v>
      </c>
      <c r="G188" s="460"/>
      <c r="H188" s="460"/>
      <c r="I188" s="73"/>
      <c r="J188" s="73"/>
      <c r="N188" s="44"/>
      <c r="O188" s="44"/>
      <c r="P188" s="44"/>
      <c r="S188" s="25"/>
      <c r="T188" s="25"/>
      <c r="AA188" s="28"/>
      <c r="AC188" s="470" t="s">
        <v>165</v>
      </c>
      <c r="AD188" s="470"/>
      <c r="AE188" s="470"/>
      <c r="AF188" s="73"/>
      <c r="AG188" s="226" t="s">
        <v>166</v>
      </c>
      <c r="AH188" s="78"/>
      <c r="AI188" s="34">
        <f>AH188/$F$223</f>
        <v>0</v>
      </c>
      <c r="AJ188" s="77">
        <f>AH188/$K$223</f>
        <v>0</v>
      </c>
    </row>
    <row r="189" spans="2:36" ht="15" customHeight="1" x14ac:dyDescent="0.2">
      <c r="B189" s="430" t="s">
        <v>167</v>
      </c>
      <c r="C189" s="216"/>
      <c r="D189" s="216"/>
      <c r="E189" s="216"/>
      <c r="F189" s="460"/>
      <c r="G189" s="460"/>
      <c r="H189" s="460"/>
      <c r="I189" s="46"/>
      <c r="N189" s="44"/>
      <c r="O189" s="44"/>
      <c r="AA189" s="28"/>
      <c r="AC189" s="470"/>
      <c r="AD189" s="470"/>
      <c r="AE189" s="470"/>
      <c r="AF189" s="73"/>
      <c r="AG189" s="226" t="s">
        <v>168</v>
      </c>
      <c r="AH189" s="66">
        <f>AI189/$I$220</f>
        <v>0</v>
      </c>
      <c r="AI189" s="79"/>
      <c r="AJ189" s="67">
        <f>AI189/$K$220</f>
        <v>0</v>
      </c>
    </row>
    <row r="190" spans="2:36" ht="16" x14ac:dyDescent="0.2">
      <c r="B190" s="431" t="s">
        <v>169</v>
      </c>
      <c r="F190" s="460"/>
      <c r="G190" s="460"/>
      <c r="H190" s="460"/>
      <c r="AA190" s="28"/>
      <c r="AC190" s="470"/>
      <c r="AD190" s="470"/>
      <c r="AE190" s="470"/>
      <c r="AG190" s="226" t="s">
        <v>170</v>
      </c>
      <c r="AH190" s="66">
        <f>AJ190/$I$225</f>
        <v>0</v>
      </c>
      <c r="AI190" s="72">
        <f>AJ190/$F$225</f>
        <v>0</v>
      </c>
      <c r="AJ190" s="80"/>
    </row>
    <row r="191" spans="2:36" ht="13" customHeight="1" x14ac:dyDescent="0.15">
      <c r="B191" s="218"/>
      <c r="F191" s="460"/>
      <c r="G191" s="460"/>
      <c r="H191" s="460"/>
      <c r="I191" s="117" t="s">
        <v>171</v>
      </c>
      <c r="J191" s="118"/>
      <c r="K191" s="118"/>
      <c r="L191" s="118"/>
      <c r="M191" s="118"/>
      <c r="N191" s="118"/>
      <c r="O191" s="119"/>
      <c r="P191" s="118"/>
      <c r="Q191" s="118"/>
      <c r="R191" s="118"/>
      <c r="S191" s="118"/>
      <c r="T191" s="118"/>
      <c r="U191" s="118"/>
      <c r="V191" s="118"/>
      <c r="W191" s="118"/>
      <c r="X191" s="380"/>
      <c r="Y191" s="120"/>
      <c r="AA191" s="28"/>
      <c r="AC191" s="470"/>
      <c r="AD191" s="470"/>
      <c r="AE191" s="470"/>
    </row>
    <row r="192" spans="2:36" x14ac:dyDescent="0.15">
      <c r="B192" s="219"/>
      <c r="I192" s="400" t="s">
        <v>172</v>
      </c>
      <c r="Y192" s="122"/>
      <c r="AA192" s="28"/>
      <c r="AC192" s="470"/>
      <c r="AD192" s="470"/>
      <c r="AE192" s="470"/>
      <c r="AG192" s="460" t="s">
        <v>173</v>
      </c>
      <c r="AH192" s="460"/>
      <c r="AI192" s="460"/>
      <c r="AJ192" s="460"/>
    </row>
    <row r="193" spans="2:52" x14ac:dyDescent="0.15">
      <c r="B193" s="3" t="s">
        <v>174</v>
      </c>
      <c r="I193" s="121" t="s">
        <v>175</v>
      </c>
      <c r="O193" s="44"/>
      <c r="Y193" s="122"/>
      <c r="AA193" s="28"/>
      <c r="AC193" s="323"/>
      <c r="AD193" s="323"/>
      <c r="AG193" s="460"/>
      <c r="AH193" s="460"/>
      <c r="AI193" s="460"/>
      <c r="AJ193" s="460"/>
      <c r="AZ193" s="4"/>
    </row>
    <row r="194" spans="2:52" ht="14" customHeight="1" x14ac:dyDescent="0.15">
      <c r="B194" s="3" t="s">
        <v>176</v>
      </c>
      <c r="I194" s="123" t="str">
        <f>"- ulteriori colonne, per contabilizzare più vettori energetici o vettori energetici con diversi fattori di emissione, inserendo due colonne e copiando ed incollando dalla riga "&amp;ROW(B32)&amp;" fino alla riga "&amp;ROW(B153)</f>
        <v>- ulteriori colonne, per contabilizzare più vettori energetici o vettori energetici con diversi fattori di emissione, inserendo due colonne e copiando ed incollando dalla riga 32 fino alla riga 153</v>
      </c>
      <c r="N194" s="44"/>
      <c r="O194" s="44"/>
      <c r="Y194" s="122"/>
      <c r="AA194" s="28"/>
      <c r="AG194" s="466" t="s">
        <v>177</v>
      </c>
      <c r="AH194" s="466"/>
      <c r="AI194" s="466"/>
      <c r="AJ194" s="466"/>
      <c r="AZ194" s="4"/>
    </row>
    <row r="195" spans="2:52" x14ac:dyDescent="0.15">
      <c r="I195" s="121" t="str">
        <f>"- ulteriori vettori energetici con i relativi fattori di conversione ed emissione rispettivamente nelle tabelle alla riga "&amp;ROW(C159)&amp;", nelle celle vuote; se necessarie più celle, inserire righe, non inserire celle;"</f>
        <v>- ulteriori vettori energetici con i relativi fattori di conversione ed emissione rispettivamente nelle tabelle alla riga 159, nelle celle vuote; se necessarie più celle, inserire righe, non inserire celle;</v>
      </c>
      <c r="Y195" s="122"/>
      <c r="AA195" s="28"/>
      <c r="AG195" s="466"/>
      <c r="AH195" s="466"/>
      <c r="AI195" s="466"/>
      <c r="AJ195" s="466"/>
      <c r="AZ195" s="4"/>
    </row>
    <row r="196" spans="2:52" ht="15" x14ac:dyDescent="0.15">
      <c r="B196" s="217" t="s">
        <v>178</v>
      </c>
      <c r="I196" s="123" t="str">
        <f>"- ulteriori Unità di misura standardizzate (UMC) nella tabella a riga "&amp;ROW(C159)&amp;" , inserendo celle (non colonne) tra la colonna TJ e quella MWh;"</f>
        <v>- ulteriori Unità di misura standardizzate (UMC) nella tabella a riga 159 , inserendo celle (non colonne) tra la colonna TJ e quella MWh;</v>
      </c>
      <c r="Y196" s="122"/>
      <c r="AA196" s="28"/>
      <c r="AG196" s="466"/>
      <c r="AH196" s="466"/>
      <c r="AI196" s="466"/>
      <c r="AJ196" s="466"/>
      <c r="AZ196" s="4"/>
    </row>
    <row r="197" spans="2:52" x14ac:dyDescent="0.15">
      <c r="B197" s="217" t="s">
        <v>179</v>
      </c>
      <c r="I197" s="123"/>
      <c r="Y197" s="122"/>
      <c r="AA197" s="28"/>
      <c r="AG197" s="466"/>
      <c r="AH197" s="466"/>
      <c r="AI197" s="466"/>
      <c r="AJ197" s="466"/>
      <c r="AZ197" s="4"/>
    </row>
    <row r="198" spans="2:52" ht="15" x14ac:dyDescent="0.15">
      <c r="B198" s="217" t="s">
        <v>180</v>
      </c>
      <c r="I198" s="123" t="s">
        <v>181</v>
      </c>
      <c r="Y198" s="122"/>
      <c r="AA198" s="28"/>
      <c r="AG198" s="4"/>
      <c r="AH198" s="4"/>
      <c r="AI198" s="4"/>
      <c r="AJ198" s="4"/>
      <c r="AZ198" s="4"/>
    </row>
    <row r="199" spans="2:52" ht="15" x14ac:dyDescent="0.15">
      <c r="B199" s="217" t="s">
        <v>182</v>
      </c>
      <c r="I199" s="121" t="str">
        <f>"- Eliminare solo colonne comprese tra la "&amp;SUBSTITUTE(ADDRESS(1,COLUMN(L30),4),"1","")&amp;" e la "&amp;SUBSTITUTE(ADDRESS(1,COLUMN(S30),4),"1","")</f>
        <v>- Eliminare solo colonne comprese tra la L e la S</v>
      </c>
      <c r="Y199" s="122"/>
      <c r="AA199" s="28"/>
      <c r="AG199" s="4"/>
      <c r="AH199" s="4"/>
      <c r="AI199" s="4"/>
      <c r="AJ199" s="4"/>
    </row>
    <row r="200" spans="2:52" ht="16" thickBot="1" x14ac:dyDescent="0.2">
      <c r="B200" s="217" t="s">
        <v>183</v>
      </c>
      <c r="I200" s="124" t="s">
        <v>184</v>
      </c>
      <c r="J200" s="125"/>
      <c r="K200" s="125"/>
      <c r="L200" s="125"/>
      <c r="M200" s="125"/>
      <c r="N200" s="125"/>
      <c r="O200" s="125"/>
      <c r="P200" s="125"/>
      <c r="Q200" s="125"/>
      <c r="R200" s="125"/>
      <c r="S200" s="125"/>
      <c r="T200" s="125"/>
      <c r="U200" s="125"/>
      <c r="V200" s="125"/>
      <c r="W200" s="125"/>
      <c r="X200" s="381"/>
      <c r="Y200" s="126"/>
      <c r="AA200" s="28"/>
      <c r="AG200" s="4"/>
      <c r="AH200" s="4"/>
      <c r="AI200" s="4"/>
      <c r="AJ200" s="4"/>
    </row>
    <row r="201" spans="2:52" x14ac:dyDescent="0.15">
      <c r="B201" s="217" t="s">
        <v>185</v>
      </c>
      <c r="AA201" s="28"/>
      <c r="AG201" s="99"/>
      <c r="AH201" s="99"/>
      <c r="AI201" s="99"/>
      <c r="AJ201" s="99"/>
    </row>
    <row r="202" spans="2:52" x14ac:dyDescent="0.15">
      <c r="AA202" s="28"/>
      <c r="AG202" s="99"/>
      <c r="AH202" s="99"/>
      <c r="AI202" s="99"/>
      <c r="AJ202" s="99"/>
    </row>
    <row r="203" spans="2:52" x14ac:dyDescent="0.15">
      <c r="AA203" s="28"/>
      <c r="AG203" s="99"/>
      <c r="AH203" s="99"/>
      <c r="AI203" s="99"/>
      <c r="AJ203" s="99"/>
    </row>
    <row r="204" spans="2:52" ht="14" customHeight="1" x14ac:dyDescent="0.15">
      <c r="C204" s="89"/>
      <c r="D204" s="244"/>
      <c r="E204" s="244"/>
      <c r="F204" s="90"/>
      <c r="G204" s="90"/>
      <c r="H204" s="91"/>
      <c r="I204" s="73"/>
      <c r="K204" s="73"/>
      <c r="L204" s="73"/>
      <c r="M204" s="73"/>
    </row>
    <row r="205" spans="2:52" ht="16" customHeight="1" x14ac:dyDescent="0.15">
      <c r="C205" s="457" t="s">
        <v>186</v>
      </c>
      <c r="D205" s="458"/>
      <c r="E205" s="458"/>
      <c r="F205" s="458"/>
      <c r="G205" s="458"/>
      <c r="H205" s="459"/>
      <c r="I205" s="73"/>
      <c r="K205" s="73"/>
      <c r="L205" s="73"/>
      <c r="M205" s="73"/>
    </row>
    <row r="206" spans="2:52" ht="19" customHeight="1" x14ac:dyDescent="0.15">
      <c r="C206" s="92"/>
      <c r="H206" s="93"/>
    </row>
    <row r="207" spans="2:52" ht="14" customHeight="1" x14ac:dyDescent="0.15">
      <c r="C207" s="92"/>
      <c r="H207" s="93"/>
    </row>
    <row r="208" spans="2:52" x14ac:dyDescent="0.15">
      <c r="C208" s="92"/>
      <c r="H208" s="93"/>
    </row>
    <row r="209" spans="3:11" x14ac:dyDescent="0.15">
      <c r="C209" s="92"/>
      <c r="H209" s="94"/>
    </row>
    <row r="210" spans="3:11" x14ac:dyDescent="0.15">
      <c r="C210" s="92"/>
      <c r="H210" s="94"/>
    </row>
    <row r="211" spans="3:11" ht="14" customHeight="1" x14ac:dyDescent="0.15">
      <c r="C211" s="92"/>
      <c r="H211" s="94"/>
    </row>
    <row r="212" spans="3:11" x14ac:dyDescent="0.15">
      <c r="C212" s="92"/>
      <c r="H212" s="94"/>
    </row>
    <row r="213" spans="3:11" x14ac:dyDescent="0.15">
      <c r="C213" s="92"/>
      <c r="H213" s="94"/>
    </row>
    <row r="214" spans="3:11" x14ac:dyDescent="0.15">
      <c r="C214" s="92"/>
      <c r="H214" s="94"/>
    </row>
    <row r="215" spans="3:11" x14ac:dyDescent="0.15">
      <c r="C215" s="92"/>
      <c r="H215" s="94"/>
    </row>
    <row r="216" spans="3:11" x14ac:dyDescent="0.15">
      <c r="C216" s="95"/>
      <c r="D216" s="96"/>
      <c r="E216" s="96"/>
      <c r="F216" s="96"/>
      <c r="G216" s="96"/>
      <c r="H216" s="97"/>
    </row>
    <row r="219" spans="3:11" ht="15" thickBot="1" x14ac:dyDescent="0.2">
      <c r="C219" s="175" t="s">
        <v>187</v>
      </c>
      <c r="D219" s="245"/>
      <c r="E219" s="245"/>
      <c r="F219" s="176" t="s">
        <v>121</v>
      </c>
      <c r="G219" s="177" t="s">
        <v>188</v>
      </c>
      <c r="H219" s="177" t="s">
        <v>189</v>
      </c>
      <c r="I219" s="178" t="s">
        <v>74</v>
      </c>
      <c r="J219" s="177" t="s">
        <v>190</v>
      </c>
      <c r="K219" s="179" t="s">
        <v>132</v>
      </c>
    </row>
    <row r="220" spans="3:11" x14ac:dyDescent="0.15">
      <c r="C220" s="180" t="s">
        <v>121</v>
      </c>
      <c r="D220" s="246"/>
      <c r="E220" s="246"/>
      <c r="F220" s="163">
        <v>1</v>
      </c>
      <c r="G220" s="164">
        <f>10^3</f>
        <v>1000</v>
      </c>
      <c r="H220" s="164">
        <f>1/F222</f>
        <v>2.3884589662749594E-5</v>
      </c>
      <c r="I220" s="164">
        <f>H220*10^6</f>
        <v>23.884589662749594</v>
      </c>
      <c r="J220" s="164">
        <f>1/3.6</f>
        <v>0.27777777777777779</v>
      </c>
      <c r="K220" s="165">
        <f>J220*10^3</f>
        <v>277.77777777777777</v>
      </c>
    </row>
    <row r="221" spans="3:11" x14ac:dyDescent="0.15">
      <c r="C221" s="181" t="s">
        <v>188</v>
      </c>
      <c r="D221" s="247"/>
      <c r="E221" s="247"/>
      <c r="F221" s="166">
        <f>1/1000</f>
        <v>1E-3</v>
      </c>
      <c r="G221" s="167">
        <v>1</v>
      </c>
      <c r="H221" s="168">
        <f>F221*H220</f>
        <v>2.3884589662749594E-8</v>
      </c>
      <c r="I221" s="168">
        <f>H221*10^6</f>
        <v>2.3884589662749593E-2</v>
      </c>
      <c r="J221" s="168">
        <f>F221*J220</f>
        <v>2.7777777777777778E-4</v>
      </c>
      <c r="K221" s="169">
        <f>J221*10^3</f>
        <v>0.27777777777777779</v>
      </c>
    </row>
    <row r="222" spans="3:11" x14ac:dyDescent="0.15">
      <c r="C222" s="181" t="s">
        <v>189</v>
      </c>
      <c r="D222" s="354"/>
      <c r="E222" s="354"/>
      <c r="F222" s="355">
        <v>41868</v>
      </c>
      <c r="G222" s="168">
        <f>F222*10^3</f>
        <v>41868000</v>
      </c>
      <c r="H222" s="167">
        <v>1</v>
      </c>
      <c r="I222" s="168">
        <f>1*10^6</f>
        <v>1000000</v>
      </c>
      <c r="J222" s="168">
        <f>F222/3.6</f>
        <v>11630</v>
      </c>
      <c r="K222" s="169">
        <f>J222*10^3</f>
        <v>11630000</v>
      </c>
    </row>
    <row r="223" spans="3:11" x14ac:dyDescent="0.15">
      <c r="C223" s="181" t="s">
        <v>74</v>
      </c>
      <c r="D223" s="247"/>
      <c r="E223" s="247"/>
      <c r="F223" s="166">
        <f>F222/10^6</f>
        <v>4.1868000000000002E-2</v>
      </c>
      <c r="G223" s="168">
        <f>F223*10^3</f>
        <v>41.868000000000002</v>
      </c>
      <c r="H223" s="168">
        <f>1/10^6</f>
        <v>9.9999999999999995E-7</v>
      </c>
      <c r="I223" s="167">
        <v>1</v>
      </c>
      <c r="J223" s="168">
        <f>J222/10^6</f>
        <v>1.163E-2</v>
      </c>
      <c r="K223" s="169">
        <f>K222/10^6</f>
        <v>11.63</v>
      </c>
    </row>
    <row r="224" spans="3:11" x14ac:dyDescent="0.15">
      <c r="C224" s="181" t="s">
        <v>190</v>
      </c>
      <c r="D224" s="247"/>
      <c r="E224" s="247"/>
      <c r="F224" s="170">
        <v>3.6</v>
      </c>
      <c r="G224" s="168">
        <f>F224*10^3</f>
        <v>3600</v>
      </c>
      <c r="H224" s="168">
        <f>1/J222</f>
        <v>8.5984522785898537E-5</v>
      </c>
      <c r="I224" s="168">
        <f>H224*10^6</f>
        <v>85.984522785898534</v>
      </c>
      <c r="J224" s="167">
        <v>1</v>
      </c>
      <c r="K224" s="169">
        <f>10^3</f>
        <v>1000</v>
      </c>
    </row>
    <row r="225" spans="3:18" ht="15" thickBot="1" x14ac:dyDescent="0.2">
      <c r="C225" s="182" t="s">
        <v>132</v>
      </c>
      <c r="D225" s="248"/>
      <c r="E225" s="248"/>
      <c r="F225" s="171">
        <f>F224/10^3</f>
        <v>3.5999999999999999E-3</v>
      </c>
      <c r="G225" s="172">
        <f>G224/10^3</f>
        <v>3.6</v>
      </c>
      <c r="H225" s="173">
        <f>H224/10^3</f>
        <v>8.5984522785898541E-8</v>
      </c>
      <c r="I225" s="173">
        <f>H225*10^6</f>
        <v>8.5984522785898534E-2</v>
      </c>
      <c r="J225" s="173">
        <f>1/10^3</f>
        <v>1E-3</v>
      </c>
      <c r="K225" s="174">
        <v>1</v>
      </c>
    </row>
    <row r="240" spans="3:18" ht="14" customHeight="1" x14ac:dyDescent="0.15">
      <c r="Q240" s="4"/>
      <c r="R240" s="4"/>
    </row>
    <row r="241" spans="12:18" ht="16" customHeight="1" x14ac:dyDescent="0.15">
      <c r="Q241" s="4"/>
      <c r="R241" s="4"/>
    </row>
    <row r="242" spans="12:18" x14ac:dyDescent="0.15">
      <c r="Q242" s="4"/>
      <c r="R242" s="4"/>
    </row>
    <row r="243" spans="12:18" x14ac:dyDescent="0.15">
      <c r="Q243" s="4"/>
      <c r="R243" s="4"/>
    </row>
    <row r="244" spans="12:18" x14ac:dyDescent="0.15">
      <c r="Q244" s="4"/>
      <c r="R244" s="4"/>
    </row>
    <row r="245" spans="12:18" x14ac:dyDescent="0.15">
      <c r="Q245" s="4"/>
      <c r="R245" s="4"/>
    </row>
    <row r="249" spans="12:18" x14ac:dyDescent="0.15">
      <c r="L249" s="4"/>
      <c r="M249" s="4"/>
      <c r="N249" s="4"/>
      <c r="O249" s="4"/>
    </row>
    <row r="250" spans="12:18" x14ac:dyDescent="0.15">
      <c r="L250" s="4"/>
      <c r="M250" s="4"/>
      <c r="N250" s="4"/>
      <c r="O250" s="4"/>
    </row>
    <row r="251" spans="12:18" x14ac:dyDescent="0.15">
      <c r="L251" s="4"/>
      <c r="M251" s="4"/>
      <c r="N251" s="4"/>
      <c r="O251" s="4"/>
    </row>
  </sheetData>
  <sheetProtection sheet="1" formatColumns="0" formatRows="0" insertColumns="0" insertRows="0" deleteColumns="0" deleteRows="0"/>
  <dataConsolidate/>
  <mergeCells count="88">
    <mergeCell ref="P32:Q32"/>
    <mergeCell ref="R32:S32"/>
    <mergeCell ref="F94:G94"/>
    <mergeCell ref="H94:I94"/>
    <mergeCell ref="J94:K94"/>
    <mergeCell ref="L94:M94"/>
    <mergeCell ref="N94:O94"/>
    <mergeCell ref="P94:Q94"/>
    <mergeCell ref="R94:S94"/>
    <mergeCell ref="F32:G32"/>
    <mergeCell ref="H32:I32"/>
    <mergeCell ref="J32:K32"/>
    <mergeCell ref="L32:M32"/>
    <mergeCell ref="N32:O32"/>
    <mergeCell ref="AA73:AA74"/>
    <mergeCell ref="F1:M5"/>
    <mergeCell ref="B135:B139"/>
    <mergeCell ref="C159:H159"/>
    <mergeCell ref="L142:M142"/>
    <mergeCell ref="J142:K142"/>
    <mergeCell ref="H142:I142"/>
    <mergeCell ref="F142:G142"/>
    <mergeCell ref="B142:B146"/>
    <mergeCell ref="F95:G95"/>
    <mergeCell ref="B68:C68"/>
    <mergeCell ref="B128:B132"/>
    <mergeCell ref="J95:K95"/>
    <mergeCell ref="L95:M95"/>
    <mergeCell ref="F128:G128"/>
    <mergeCell ref="B31:V31"/>
    <mergeCell ref="U33:V33"/>
    <mergeCell ref="F33:G33"/>
    <mergeCell ref="B89:C89"/>
    <mergeCell ref="R33:S33"/>
    <mergeCell ref="P33:Q33"/>
    <mergeCell ref="N33:O33"/>
    <mergeCell ref="B33:C33"/>
    <mergeCell ref="L33:M33"/>
    <mergeCell ref="J33:K33"/>
    <mergeCell ref="B40:C40"/>
    <mergeCell ref="H33:I33"/>
    <mergeCell ref="B49:C49"/>
    <mergeCell ref="B86:C86"/>
    <mergeCell ref="B51:C51"/>
    <mergeCell ref="U95:V95"/>
    <mergeCell ref="R95:S95"/>
    <mergeCell ref="F135:G135"/>
    <mergeCell ref="R135:S135"/>
    <mergeCell ref="N135:O135"/>
    <mergeCell ref="N128:O128"/>
    <mergeCell ref="P128:Q128"/>
    <mergeCell ref="P95:Q95"/>
    <mergeCell ref="N95:O95"/>
    <mergeCell ref="R128:S128"/>
    <mergeCell ref="P135:Q135"/>
    <mergeCell ref="L128:M128"/>
    <mergeCell ref="J135:K135"/>
    <mergeCell ref="H95:I95"/>
    <mergeCell ref="C205:H205"/>
    <mergeCell ref="AG192:AJ193"/>
    <mergeCell ref="R142:S142"/>
    <mergeCell ref="P142:Q142"/>
    <mergeCell ref="N142:O142"/>
    <mergeCell ref="Y159:AA159"/>
    <mergeCell ref="F188:H191"/>
    <mergeCell ref="AG194:AJ197"/>
    <mergeCell ref="AH159:AJ159"/>
    <mergeCell ref="L149:M149"/>
    <mergeCell ref="N149:O149"/>
    <mergeCell ref="P149:Q149"/>
    <mergeCell ref="R149:S149"/>
    <mergeCell ref="AC188:AE192"/>
    <mergeCell ref="B95:C95"/>
    <mergeCell ref="Z53:Z67"/>
    <mergeCell ref="AB73:AB74"/>
    <mergeCell ref="B149:B153"/>
    <mergeCell ref="F149:G149"/>
    <mergeCell ref="H149:I149"/>
    <mergeCell ref="J149:K149"/>
    <mergeCell ref="X87:AA87"/>
    <mergeCell ref="X90:Y91"/>
    <mergeCell ref="Z90:AA91"/>
    <mergeCell ref="X88:Y88"/>
    <mergeCell ref="Z88:AA88"/>
    <mergeCell ref="L135:M135"/>
    <mergeCell ref="H128:I128"/>
    <mergeCell ref="J128:K128"/>
    <mergeCell ref="H135:I135"/>
  </mergeCells>
  <phoneticPr fontId="16" type="noConversion"/>
  <conditionalFormatting sqref="F123:S123">
    <cfRule type="expression" dxfId="3" priority="12">
      <formula>F123&lt;&gt;0</formula>
    </cfRule>
  </conditionalFormatting>
  <conditionalFormatting sqref="U123">
    <cfRule type="expression" dxfId="2" priority="11">
      <formula>U123&lt;&gt;0</formula>
    </cfRule>
  </conditionalFormatting>
  <conditionalFormatting sqref="X90:Y91">
    <cfRule type="expression" dxfId="1" priority="42">
      <formula>$V$89&gt;=$X$89</formula>
    </cfRule>
  </conditionalFormatting>
  <conditionalFormatting sqref="Z90:AA91">
    <cfRule type="expression" dxfId="0" priority="43">
      <formula>$V$89&gt;=$Z$89</formula>
    </cfRule>
  </conditionalFormatting>
  <conditionalFormatting sqref="AC19:AC22">
    <cfRule type="dataBar" priority="44">
      <dataBar>
        <cfvo type="min"/>
        <cfvo type="max"/>
        <color rgb="FFFFB628"/>
      </dataBar>
      <extLst>
        <ext xmlns:x14="http://schemas.microsoft.com/office/spreadsheetml/2009/9/main" uri="{B025F937-C7B1-47D3-B67F-A62EFF666E3E}">
          <x14:id>{66156C5B-CA4E-834E-A580-56EBD0C9710A}</x14:id>
        </ext>
      </extLst>
    </cfRule>
  </conditionalFormatting>
  <conditionalFormatting sqref="AH7:AH11">
    <cfRule type="dataBar" priority="1">
      <dataBar>
        <cfvo type="min"/>
        <cfvo type="max"/>
        <color rgb="FF638EC6"/>
      </dataBar>
      <extLst>
        <ext xmlns:x14="http://schemas.microsoft.com/office/spreadsheetml/2009/9/main" uri="{B025F937-C7B1-47D3-B67F-A62EFF666E3E}">
          <x14:id>{99BFF5C9-75D6-614F-9B5B-26B3C6B523E0}</x14:id>
        </ext>
      </extLst>
    </cfRule>
  </conditionalFormatting>
  <conditionalFormatting sqref="AH7:AH89">
    <cfRule type="dataBar" priority="46">
      <dataBar>
        <cfvo type="min"/>
        <cfvo type="max"/>
        <color rgb="FF63C384"/>
      </dataBar>
      <extLst>
        <ext xmlns:x14="http://schemas.microsoft.com/office/spreadsheetml/2009/9/main" uri="{B025F937-C7B1-47D3-B67F-A62EFF666E3E}">
          <x14:id>{EB4C5436-CE74-DA4E-9963-DE6F4175899D}</x14:id>
        </ext>
      </extLst>
    </cfRule>
  </conditionalFormatting>
  <dataValidations disablePrompts="1" count="5">
    <dataValidation type="list" allowBlank="1" showInputMessage="1" showErrorMessage="1" sqref="F34 R34 P34 N34 L34 J34 H34" xr:uid="{DE639459-6E75-5C4B-A11C-28E01228839D}">
      <formula1>OFFSET($F$160,MATCH(F33,Vettori_en,0),,COUNTIF(Vettori_en,F33),1)</formula1>
    </dataValidation>
    <dataValidation type="list" allowBlank="1" showInputMessage="1" showErrorMessage="1" sqref="H157" xr:uid="{A2F3B78A-2741-2D44-9CCE-C958C3A92718}">
      <formula1>$Y$160:$AA$160</formula1>
    </dataValidation>
    <dataValidation type="list" allowBlank="1" showInputMessage="1" showErrorMessage="1" sqref="D71:D75 D115:D120 D43:D48 D107:D112 D54:D55 D37:D39 D59:D60 D99:D104 D79:D83 D64:D65" xr:uid="{FEE6A38A-2DA7-3C4E-A3AD-D598B44C3768}">
      <formula1>$T$156:$T$158</formula1>
    </dataValidation>
    <dataValidation type="list" allowBlank="1" showInputMessage="1" showErrorMessage="1" sqref="F33:T33" xr:uid="{65EA73A3-1383-F842-A305-44595026C45E}">
      <formula1>$C$161:$C$186</formula1>
    </dataValidation>
    <dataValidation type="list" allowBlank="1" showInputMessage="1" showErrorMessage="1" sqref="E71:E75 E115:E120 E110:E111 E101 E99 E79:E83 E64:E65 E43:E48 E54:E55 E59:E60 E37:E39" xr:uid="{C9C99609-D260-5849-A362-1E22C35689B3}">
      <formula1>$T$154:$T$155</formula1>
    </dataValidation>
  </dataValidations>
  <hyperlinks>
    <hyperlink ref="F14" r:id="rId1" xr:uid="{7DABD4CF-4990-D54D-BA13-816390680347}"/>
  </hyperlinks>
  <pageMargins left="0.25" right="0.25" top="0.75" bottom="0.75" header="0.3" footer="0.3"/>
  <pageSetup paperSize="9" scale="33" fitToHeight="0" orientation="portrait" r:id="rId2"/>
  <ignoredErrors>
    <ignoredError sqref="B54:B55 B59:B60 B64 B75 B83 B99:B104 B37:B39 B43:B48 B107:B112 B118:B120 B71:B73 B79:B81 B115:B116" unlockedFormula="1"/>
  </ignoredErrors>
  <drawing r:id="rId3"/>
  <legacyDrawing r:id="rId4"/>
  <extLst>
    <ext xmlns:x14="http://schemas.microsoft.com/office/spreadsheetml/2009/9/main" uri="{78C0D931-6437-407d-A8EE-F0AAD7539E65}">
      <x14:conditionalFormattings>
        <x14:conditionalFormatting xmlns:xm="http://schemas.microsoft.com/office/excel/2006/main">
          <x14:cfRule type="dataBar" id="{66156C5B-CA4E-834E-A580-56EBD0C9710A}">
            <x14:dataBar minLength="0" maxLength="100" border="1" negativeBarBorderColorSameAsPositive="0">
              <x14:cfvo type="autoMin"/>
              <x14:cfvo type="autoMax"/>
              <x14:borderColor rgb="FFFFB628"/>
              <x14:negativeFillColor rgb="FFFF0000"/>
              <x14:negativeBorderColor rgb="FFFF0000"/>
              <x14:axisColor rgb="FF000000"/>
            </x14:dataBar>
          </x14:cfRule>
          <xm:sqref>AC19:AC22</xm:sqref>
        </x14:conditionalFormatting>
        <x14:conditionalFormatting xmlns:xm="http://schemas.microsoft.com/office/excel/2006/main">
          <x14:cfRule type="dataBar" id="{99BFF5C9-75D6-614F-9B5B-26B3C6B523E0}">
            <x14:dataBar minLength="0" maxLength="100" border="1" negativeBarBorderColorSameAsPositive="0">
              <x14:cfvo type="autoMin"/>
              <x14:cfvo type="autoMax"/>
              <x14:borderColor rgb="FF638EC6"/>
              <x14:negativeFillColor rgb="FFFF0000"/>
              <x14:negativeBorderColor rgb="FFFF0000"/>
              <x14:axisColor rgb="FF000000"/>
            </x14:dataBar>
          </x14:cfRule>
          <xm:sqref>AH7:AH11</xm:sqref>
        </x14:conditionalFormatting>
        <x14:conditionalFormatting xmlns:xm="http://schemas.microsoft.com/office/excel/2006/main">
          <x14:cfRule type="dataBar" id="{EB4C5436-CE74-DA4E-9963-DE6F4175899D}">
            <x14:dataBar minLength="0" maxLength="100" border="1" negativeBarBorderColorSameAsPositive="0">
              <x14:cfvo type="autoMin"/>
              <x14:cfvo type="autoMax"/>
              <x14:borderColor rgb="FF63C384"/>
              <x14:negativeFillColor rgb="FFFF0000"/>
              <x14:negativeBorderColor rgb="FFFF0000"/>
              <x14:axisColor rgb="FF000000"/>
            </x14:dataBar>
          </x14:cfRule>
          <xm:sqref>AH7:AH89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77B30-C8B2-C240-B4F6-46B97BDA9590}">
  <dimension ref="A5:AA84"/>
  <sheetViews>
    <sheetView topLeftCell="N5" zoomScale="36" zoomScaleNormal="70" workbookViewId="0">
      <selection activeCell="N8" sqref="N8"/>
    </sheetView>
  </sheetViews>
  <sheetFormatPr baseColWidth="10" defaultColWidth="11.5" defaultRowHeight="15" x14ac:dyDescent="0.2"/>
  <sheetData>
    <row r="5" spans="1:27" x14ac:dyDescent="0.2">
      <c r="A5" s="98"/>
      <c r="B5" s="98"/>
      <c r="C5" s="98"/>
      <c r="D5" s="98"/>
      <c r="E5" s="98"/>
      <c r="F5" s="98"/>
      <c r="G5" s="98"/>
      <c r="H5" s="98"/>
      <c r="I5" s="98"/>
      <c r="J5" s="98"/>
      <c r="K5" s="98"/>
      <c r="L5" s="98"/>
      <c r="M5" s="98"/>
      <c r="N5" s="98"/>
      <c r="O5" s="98"/>
      <c r="P5" s="98"/>
      <c r="Q5" s="98"/>
      <c r="R5" s="98"/>
      <c r="S5" s="98"/>
      <c r="T5" s="98"/>
      <c r="U5" s="98"/>
      <c r="V5" s="98"/>
      <c r="W5" s="98"/>
      <c r="X5" s="98"/>
      <c r="Y5" s="98"/>
      <c r="Z5" s="98"/>
      <c r="AA5" s="98"/>
    </row>
    <row r="6" spans="1:27" x14ac:dyDescent="0.2">
      <c r="A6" s="98"/>
      <c r="B6" s="98"/>
      <c r="C6" s="98"/>
      <c r="D6" s="98"/>
      <c r="E6" s="98"/>
      <c r="F6" s="98"/>
      <c r="G6" s="98"/>
      <c r="H6" s="98"/>
      <c r="I6" s="98"/>
      <c r="J6" s="98"/>
      <c r="K6" s="98"/>
      <c r="L6" s="98"/>
      <c r="M6" s="98"/>
      <c r="N6" s="98"/>
      <c r="O6" s="98"/>
      <c r="P6" s="98"/>
      <c r="Q6" s="98"/>
      <c r="R6" s="98"/>
      <c r="S6" s="98"/>
      <c r="T6" s="98"/>
      <c r="U6" s="98"/>
      <c r="V6" s="98"/>
      <c r="W6" s="98"/>
      <c r="X6" s="98"/>
      <c r="Y6" s="98"/>
      <c r="Z6" s="98"/>
      <c r="AA6" s="98"/>
    </row>
    <row r="7" spans="1:27" x14ac:dyDescent="0.2">
      <c r="A7" s="98"/>
      <c r="B7" s="98"/>
      <c r="C7" s="98"/>
      <c r="D7" s="98"/>
      <c r="E7" s="98"/>
      <c r="F7" s="98"/>
      <c r="G7" s="98"/>
      <c r="H7" s="98"/>
      <c r="I7" s="98"/>
      <c r="J7" s="98"/>
      <c r="K7" s="98"/>
      <c r="L7" s="98"/>
      <c r="M7" s="98"/>
      <c r="N7" s="98"/>
      <c r="O7" s="98"/>
      <c r="P7" s="98"/>
      <c r="Q7" s="98"/>
      <c r="R7" s="98"/>
      <c r="S7" s="98"/>
      <c r="T7" s="98"/>
      <c r="U7" s="98"/>
      <c r="V7" s="98"/>
      <c r="W7" s="98"/>
      <c r="X7" s="98"/>
      <c r="Y7" s="98"/>
      <c r="Z7" s="98"/>
      <c r="AA7" s="98"/>
    </row>
    <row r="8" spans="1:27" x14ac:dyDescent="0.2">
      <c r="A8" s="98"/>
      <c r="B8" s="98"/>
      <c r="C8" s="98"/>
      <c r="D8" s="98"/>
      <c r="E8" s="98"/>
      <c r="F8" s="98"/>
      <c r="G8" s="98"/>
      <c r="H8" s="98"/>
      <c r="I8" s="98"/>
      <c r="J8" s="98"/>
      <c r="K8" s="98"/>
      <c r="L8" s="98"/>
      <c r="M8" s="98"/>
      <c r="N8" s="98"/>
      <c r="O8" s="98"/>
      <c r="P8" s="98"/>
      <c r="Q8" s="98"/>
      <c r="R8" s="98"/>
      <c r="S8" s="98"/>
      <c r="T8" s="98"/>
      <c r="U8" s="98"/>
      <c r="V8" s="98"/>
      <c r="W8" s="98"/>
      <c r="X8" s="98"/>
      <c r="Y8" s="98"/>
      <c r="Z8" s="98"/>
      <c r="AA8" s="98"/>
    </row>
    <row r="9" spans="1:27" x14ac:dyDescent="0.2">
      <c r="A9" s="98"/>
      <c r="B9" s="98"/>
      <c r="C9" s="98"/>
      <c r="D9" s="98"/>
      <c r="E9" s="98"/>
      <c r="F9" s="98"/>
      <c r="G9" s="98"/>
      <c r="H9" s="98"/>
      <c r="I9" s="98"/>
      <c r="J9" s="98"/>
      <c r="K9" s="98"/>
      <c r="L9" s="98"/>
      <c r="M9" s="98"/>
      <c r="N9" s="98"/>
      <c r="O9" s="98"/>
      <c r="P9" s="98"/>
      <c r="Q9" s="98"/>
      <c r="R9" s="98"/>
      <c r="S9" s="98"/>
      <c r="T9" s="98"/>
      <c r="U9" s="98"/>
      <c r="V9" s="98"/>
      <c r="W9" s="98"/>
      <c r="X9" s="98"/>
      <c r="Y9" s="98"/>
      <c r="Z9" s="98"/>
      <c r="AA9" s="98"/>
    </row>
    <row r="10" spans="1:27" x14ac:dyDescent="0.2">
      <c r="A10" s="98"/>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row>
    <row r="11" spans="1:27" x14ac:dyDescent="0.2">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row>
    <row r="12" spans="1:27" x14ac:dyDescent="0.2">
      <c r="A12" s="98"/>
      <c r="B12" s="98"/>
      <c r="C12" s="98"/>
      <c r="D12" s="98"/>
      <c r="E12" s="98"/>
      <c r="F12" s="98"/>
      <c r="G12" s="98"/>
      <c r="H12" s="98"/>
      <c r="I12" s="98"/>
      <c r="J12" s="98"/>
      <c r="K12" s="98"/>
      <c r="L12" s="98"/>
      <c r="M12" s="98"/>
      <c r="N12" s="98"/>
      <c r="O12" s="98"/>
      <c r="P12" s="98"/>
      <c r="Q12" s="98"/>
      <c r="R12" s="98"/>
      <c r="S12" s="98"/>
      <c r="T12" s="98"/>
      <c r="U12" s="98"/>
      <c r="V12" s="98"/>
      <c r="W12" s="98"/>
      <c r="X12" s="98"/>
      <c r="Y12" s="98"/>
      <c r="Z12" s="98"/>
      <c r="AA12" s="98"/>
    </row>
    <row r="13" spans="1:27" x14ac:dyDescent="0.2">
      <c r="A13" s="98"/>
      <c r="B13" s="98"/>
      <c r="C13" s="98"/>
      <c r="D13" s="98"/>
      <c r="E13" s="98"/>
      <c r="F13" s="98"/>
      <c r="G13" s="98"/>
      <c r="H13" s="98"/>
      <c r="I13" s="98"/>
      <c r="J13" s="98"/>
      <c r="K13" s="98"/>
      <c r="L13" s="98"/>
      <c r="M13" s="98"/>
      <c r="N13" s="98"/>
      <c r="O13" s="98"/>
      <c r="P13" s="98"/>
      <c r="Q13" s="98"/>
      <c r="R13" s="98"/>
      <c r="S13" s="98"/>
      <c r="T13" s="98"/>
      <c r="U13" s="98"/>
      <c r="V13" s="98"/>
      <c r="W13" s="98"/>
      <c r="X13" s="98"/>
      <c r="Y13" s="98"/>
      <c r="Z13" s="98"/>
      <c r="AA13" s="98"/>
    </row>
    <row r="14" spans="1:27" x14ac:dyDescent="0.2">
      <c r="A14" s="98"/>
      <c r="B14" s="98"/>
      <c r="C14" s="98"/>
      <c r="D14" s="98"/>
      <c r="E14" s="98"/>
      <c r="F14" s="98"/>
      <c r="G14" s="98"/>
      <c r="H14" s="98"/>
      <c r="I14" s="98"/>
      <c r="J14" s="98"/>
      <c r="K14" s="98"/>
      <c r="L14" s="98"/>
      <c r="M14" s="98"/>
      <c r="N14" s="98"/>
      <c r="O14" s="98"/>
      <c r="P14" s="98"/>
      <c r="Q14" s="98"/>
      <c r="R14" s="98"/>
      <c r="S14" s="98"/>
      <c r="T14" s="98"/>
      <c r="U14" s="98"/>
      <c r="V14" s="98"/>
      <c r="W14" s="98"/>
      <c r="X14" s="98"/>
      <c r="Y14" s="98"/>
      <c r="Z14" s="98"/>
      <c r="AA14" s="98"/>
    </row>
    <row r="15" spans="1:27" x14ac:dyDescent="0.2">
      <c r="A15" s="98"/>
      <c r="B15" s="98"/>
      <c r="C15" s="98"/>
      <c r="D15" s="98"/>
      <c r="E15" s="98"/>
      <c r="F15" s="98"/>
      <c r="G15" s="98"/>
      <c r="H15" s="98"/>
      <c r="I15" s="98"/>
      <c r="J15" s="98"/>
      <c r="K15" s="98"/>
      <c r="L15" s="98"/>
      <c r="M15" s="98"/>
      <c r="N15" s="98"/>
      <c r="O15" s="98"/>
      <c r="P15" s="98"/>
      <c r="Q15" s="98"/>
      <c r="R15" s="98"/>
      <c r="S15" s="98"/>
      <c r="T15" s="98"/>
      <c r="U15" s="98"/>
      <c r="V15" s="98"/>
      <c r="W15" s="98"/>
      <c r="X15" s="98"/>
      <c r="Y15" s="98"/>
      <c r="Z15" s="98"/>
      <c r="AA15" s="98"/>
    </row>
    <row r="16" spans="1:27" x14ac:dyDescent="0.2">
      <c r="A16" s="98"/>
      <c r="B16" s="98"/>
      <c r="C16" s="98"/>
      <c r="D16" s="98"/>
      <c r="E16" s="98"/>
      <c r="F16" s="98"/>
      <c r="G16" s="98"/>
      <c r="H16" s="98"/>
      <c r="I16" s="98"/>
      <c r="J16" s="98"/>
      <c r="K16" s="98"/>
      <c r="L16" s="98"/>
      <c r="M16" s="98"/>
      <c r="N16" s="98"/>
      <c r="O16" s="98"/>
      <c r="P16" s="98"/>
      <c r="Q16" s="98"/>
      <c r="R16" s="98"/>
      <c r="S16" s="98"/>
      <c r="T16" s="98"/>
      <c r="U16" s="98"/>
      <c r="V16" s="98"/>
      <c r="W16" s="98"/>
      <c r="X16" s="98"/>
      <c r="Y16" s="98"/>
      <c r="Z16" s="98"/>
      <c r="AA16" s="98"/>
    </row>
    <row r="17" spans="1:27" x14ac:dyDescent="0.2">
      <c r="A17" s="98"/>
      <c r="B17" s="98"/>
      <c r="C17" s="98"/>
      <c r="D17" s="98"/>
      <c r="E17" s="98"/>
      <c r="F17" s="98"/>
      <c r="G17" s="98"/>
      <c r="H17" s="98"/>
      <c r="I17" s="98"/>
      <c r="J17" s="98"/>
      <c r="K17" s="98"/>
      <c r="L17" s="98"/>
      <c r="M17" s="98"/>
      <c r="N17" s="98"/>
      <c r="O17" s="98"/>
      <c r="P17" s="98"/>
      <c r="Q17" s="98"/>
      <c r="R17" s="98"/>
      <c r="S17" s="98"/>
      <c r="T17" s="98"/>
      <c r="U17" s="98"/>
      <c r="V17" s="98"/>
      <c r="W17" s="98"/>
      <c r="X17" s="98"/>
      <c r="Y17" s="98"/>
      <c r="Z17" s="98"/>
      <c r="AA17" s="98"/>
    </row>
    <row r="18" spans="1:27" x14ac:dyDescent="0.2">
      <c r="A18" s="98"/>
      <c r="B18" s="98"/>
      <c r="C18" s="98"/>
      <c r="D18" s="98"/>
      <c r="E18" s="98"/>
      <c r="F18" s="98"/>
      <c r="G18" s="98"/>
      <c r="H18" s="98"/>
      <c r="I18" s="98"/>
      <c r="J18" s="98"/>
      <c r="K18" s="98"/>
      <c r="L18" s="98"/>
      <c r="M18" s="98"/>
      <c r="N18" s="98"/>
      <c r="O18" s="98"/>
      <c r="P18" s="98"/>
      <c r="Q18" s="98"/>
      <c r="R18" s="98"/>
      <c r="S18" s="98"/>
      <c r="T18" s="98"/>
      <c r="U18" s="98"/>
      <c r="V18" s="98"/>
      <c r="W18" s="98"/>
      <c r="X18" s="98"/>
      <c r="Y18" s="98"/>
      <c r="Z18" s="98"/>
      <c r="AA18" s="98"/>
    </row>
    <row r="19" spans="1:27" x14ac:dyDescent="0.2">
      <c r="A19" s="98"/>
      <c r="B19" s="98"/>
      <c r="C19" s="98"/>
      <c r="D19" s="98"/>
      <c r="E19" s="98"/>
      <c r="F19" s="98"/>
      <c r="G19" s="98"/>
      <c r="H19" s="98"/>
      <c r="I19" s="98"/>
      <c r="J19" s="98"/>
      <c r="K19" s="98"/>
      <c r="L19" s="98"/>
      <c r="M19" s="98"/>
      <c r="N19" s="98"/>
      <c r="O19" s="98"/>
      <c r="P19" s="98"/>
      <c r="Q19" s="98"/>
      <c r="R19" s="98"/>
      <c r="S19" s="98"/>
      <c r="T19" s="98"/>
      <c r="U19" s="98"/>
      <c r="V19" s="98"/>
      <c r="W19" s="98"/>
      <c r="X19" s="98"/>
      <c r="Y19" s="98"/>
      <c r="Z19" s="98"/>
      <c r="AA19" s="98"/>
    </row>
    <row r="20" spans="1:27" x14ac:dyDescent="0.2">
      <c r="A20" s="98"/>
      <c r="B20" s="98"/>
      <c r="C20" s="98"/>
      <c r="D20" s="98"/>
      <c r="E20" s="98"/>
      <c r="F20" s="98"/>
      <c r="G20" s="98"/>
      <c r="H20" s="98"/>
      <c r="I20" s="98"/>
      <c r="J20" s="98"/>
      <c r="K20" s="98"/>
      <c r="L20" s="98"/>
      <c r="M20" s="98"/>
      <c r="N20" s="98"/>
      <c r="O20" s="98"/>
      <c r="P20" s="98"/>
      <c r="Q20" s="98"/>
      <c r="R20" s="98"/>
      <c r="S20" s="98"/>
      <c r="T20" s="98"/>
      <c r="U20" s="98"/>
      <c r="V20" s="98"/>
      <c r="W20" s="98"/>
      <c r="X20" s="98"/>
      <c r="Y20" s="98"/>
      <c r="Z20" s="98"/>
      <c r="AA20" s="98"/>
    </row>
    <row r="21" spans="1:27" x14ac:dyDescent="0.2">
      <c r="A21" s="98"/>
      <c r="B21" s="98"/>
      <c r="C21" s="98"/>
      <c r="D21" s="98"/>
      <c r="E21" s="98"/>
      <c r="F21" s="98"/>
      <c r="G21" s="98"/>
      <c r="H21" s="98"/>
      <c r="I21" s="98"/>
      <c r="J21" s="98"/>
      <c r="K21" s="98"/>
      <c r="L21" s="98"/>
      <c r="M21" s="98"/>
      <c r="N21" s="98"/>
      <c r="O21" s="98"/>
      <c r="P21" s="98"/>
      <c r="Q21" s="98"/>
      <c r="R21" s="98"/>
      <c r="S21" s="98"/>
      <c r="T21" s="98"/>
      <c r="U21" s="98"/>
      <c r="V21" s="98"/>
      <c r="W21" s="98"/>
      <c r="X21" s="98"/>
      <c r="Y21" s="98"/>
      <c r="Z21" s="98"/>
      <c r="AA21" s="98"/>
    </row>
    <row r="22" spans="1:27" x14ac:dyDescent="0.2">
      <c r="A22" s="98"/>
      <c r="B22" s="98"/>
      <c r="C22" s="98"/>
      <c r="D22" s="98"/>
      <c r="E22" s="98"/>
      <c r="F22" s="98"/>
      <c r="G22" s="98"/>
      <c r="H22" s="98"/>
      <c r="I22" s="98"/>
      <c r="J22" s="98"/>
      <c r="K22" s="98"/>
      <c r="L22" s="98"/>
      <c r="M22" s="98"/>
      <c r="N22" s="98"/>
      <c r="O22" s="98"/>
      <c r="P22" s="98"/>
      <c r="Q22" s="98"/>
      <c r="R22" s="98"/>
      <c r="S22" s="98"/>
      <c r="T22" s="98"/>
      <c r="U22" s="98"/>
      <c r="V22" s="98"/>
      <c r="W22" s="98"/>
      <c r="X22" s="98"/>
      <c r="Y22" s="98"/>
      <c r="Z22" s="98"/>
      <c r="AA22" s="98"/>
    </row>
    <row r="23" spans="1:27" x14ac:dyDescent="0.2">
      <c r="A23" s="98"/>
      <c r="B23" s="98"/>
      <c r="C23" s="98"/>
      <c r="D23" s="98"/>
      <c r="E23" s="98"/>
      <c r="F23" s="98"/>
      <c r="G23" s="98"/>
      <c r="H23" s="98"/>
      <c r="I23" s="98"/>
      <c r="J23" s="98"/>
      <c r="K23" s="98"/>
      <c r="L23" s="98"/>
      <c r="M23" s="98"/>
      <c r="N23" s="98"/>
      <c r="O23" s="98"/>
      <c r="P23" s="98"/>
      <c r="Q23" s="98"/>
      <c r="R23" s="98"/>
      <c r="S23" s="98"/>
      <c r="T23" s="98"/>
      <c r="U23" s="98"/>
      <c r="V23" s="98"/>
      <c r="W23" s="98"/>
      <c r="X23" s="98"/>
      <c r="Y23" s="98"/>
      <c r="Z23" s="98"/>
      <c r="AA23" s="98"/>
    </row>
    <row r="24" spans="1:27" x14ac:dyDescent="0.2">
      <c r="A24" s="98"/>
      <c r="B24" s="98"/>
      <c r="C24" s="98"/>
      <c r="D24" s="98"/>
      <c r="E24" s="98"/>
      <c r="F24" s="98"/>
      <c r="G24" s="98"/>
      <c r="H24" s="98"/>
      <c r="I24" s="98"/>
      <c r="J24" s="98"/>
      <c r="K24" s="98"/>
      <c r="L24" s="98"/>
      <c r="M24" s="98"/>
      <c r="N24" s="98"/>
      <c r="O24" s="98"/>
      <c r="P24" s="98"/>
      <c r="Q24" s="98"/>
      <c r="R24" s="98"/>
      <c r="S24" s="98"/>
      <c r="T24" s="98"/>
      <c r="U24" s="98"/>
      <c r="V24" s="98"/>
      <c r="W24" s="98"/>
      <c r="X24" s="98"/>
      <c r="Y24" s="98"/>
      <c r="Z24" s="98"/>
      <c r="AA24" s="98"/>
    </row>
    <row r="25" spans="1:27" x14ac:dyDescent="0.2">
      <c r="A25" s="98"/>
      <c r="B25" s="98"/>
      <c r="C25" s="98"/>
      <c r="D25" s="98"/>
      <c r="E25" s="98"/>
      <c r="F25" s="98"/>
      <c r="G25" s="98"/>
      <c r="H25" s="98"/>
      <c r="I25" s="98"/>
      <c r="J25" s="98"/>
      <c r="K25" s="98"/>
      <c r="L25" s="98"/>
      <c r="M25" s="98"/>
      <c r="N25" s="98"/>
      <c r="O25" s="98"/>
      <c r="P25" s="98"/>
      <c r="Q25" s="98"/>
      <c r="R25" s="98"/>
      <c r="S25" s="98"/>
      <c r="T25" s="98"/>
      <c r="U25" s="98"/>
      <c r="V25" s="98"/>
      <c r="W25" s="98"/>
      <c r="X25" s="98"/>
      <c r="Y25" s="98"/>
      <c r="Z25" s="98"/>
      <c r="AA25" s="98"/>
    </row>
    <row r="26" spans="1:27" x14ac:dyDescent="0.2">
      <c r="A26" s="98"/>
      <c r="B26" s="98"/>
      <c r="C26" s="98"/>
      <c r="D26" s="98"/>
      <c r="E26" s="98"/>
      <c r="F26" s="98"/>
      <c r="G26" s="98"/>
      <c r="H26" s="98"/>
      <c r="I26" s="98"/>
      <c r="J26" s="98"/>
      <c r="K26" s="98"/>
      <c r="L26" s="98"/>
      <c r="M26" s="98"/>
      <c r="N26" s="98"/>
      <c r="O26" s="98"/>
      <c r="P26" s="98"/>
      <c r="Q26" s="98"/>
      <c r="R26" s="98"/>
      <c r="S26" s="98"/>
      <c r="T26" s="98"/>
      <c r="U26" s="98"/>
      <c r="V26" s="98"/>
      <c r="W26" s="98"/>
      <c r="X26" s="98"/>
      <c r="Y26" s="98"/>
      <c r="Z26" s="98"/>
      <c r="AA26" s="98"/>
    </row>
    <row r="27" spans="1:27" x14ac:dyDescent="0.2">
      <c r="A27" s="98"/>
      <c r="B27" s="98"/>
      <c r="C27" s="98"/>
      <c r="D27" s="98"/>
      <c r="E27" s="98"/>
      <c r="F27" s="98"/>
      <c r="G27" s="98"/>
      <c r="H27" s="98"/>
      <c r="I27" s="98"/>
      <c r="J27" s="98"/>
      <c r="K27" s="98"/>
      <c r="L27" s="98"/>
      <c r="M27" s="98"/>
      <c r="N27" s="98"/>
      <c r="O27" s="98"/>
      <c r="P27" s="98"/>
      <c r="Q27" s="98"/>
      <c r="R27" s="98"/>
      <c r="S27" s="98"/>
      <c r="T27" s="98"/>
      <c r="U27" s="98"/>
      <c r="V27" s="98"/>
      <c r="W27" s="98"/>
      <c r="X27" s="98"/>
      <c r="Y27" s="98"/>
      <c r="Z27" s="98"/>
      <c r="AA27" s="98"/>
    </row>
    <row r="28" spans="1:27" x14ac:dyDescent="0.2">
      <c r="A28" s="98"/>
      <c r="B28" s="98"/>
      <c r="C28" s="98"/>
      <c r="D28" s="98"/>
      <c r="E28" s="98"/>
      <c r="F28" s="98"/>
      <c r="G28" s="98"/>
      <c r="H28" s="98"/>
      <c r="I28" s="98"/>
      <c r="J28" s="98"/>
      <c r="K28" s="98"/>
      <c r="L28" s="98"/>
      <c r="M28" s="98"/>
      <c r="N28" s="98"/>
      <c r="O28" s="98"/>
      <c r="P28" s="98"/>
      <c r="Q28" s="98"/>
      <c r="R28" s="98"/>
      <c r="S28" s="98"/>
      <c r="T28" s="98"/>
      <c r="U28" s="98"/>
      <c r="V28" s="98"/>
      <c r="W28" s="98"/>
      <c r="X28" s="98"/>
      <c r="Y28" s="98"/>
      <c r="Z28" s="98"/>
      <c r="AA28" s="98"/>
    </row>
    <row r="29" spans="1:27" x14ac:dyDescent="0.2">
      <c r="A29" s="98"/>
      <c r="B29" s="98"/>
      <c r="C29" s="98"/>
      <c r="D29" s="98"/>
      <c r="E29" s="98"/>
      <c r="F29" s="98"/>
      <c r="G29" s="98"/>
      <c r="H29" s="98"/>
      <c r="I29" s="98"/>
      <c r="J29" s="98"/>
      <c r="K29" s="98"/>
      <c r="L29" s="98"/>
      <c r="M29" s="98"/>
      <c r="N29" s="98"/>
      <c r="O29" s="98"/>
      <c r="P29" s="98"/>
      <c r="Q29" s="98"/>
      <c r="R29" s="98"/>
      <c r="S29" s="98"/>
      <c r="T29" s="98"/>
      <c r="U29" s="98"/>
      <c r="V29" s="98"/>
      <c r="W29" s="98"/>
      <c r="X29" s="98"/>
      <c r="Y29" s="98"/>
      <c r="Z29" s="98"/>
      <c r="AA29" s="98"/>
    </row>
    <row r="30" spans="1:27" x14ac:dyDescent="0.2">
      <c r="A30" s="98"/>
      <c r="B30" s="98"/>
      <c r="C30" s="98"/>
      <c r="D30" s="98"/>
      <c r="E30" s="98"/>
      <c r="F30" s="98"/>
      <c r="G30" s="98"/>
      <c r="H30" s="98"/>
      <c r="I30" s="98"/>
      <c r="J30" s="98"/>
      <c r="K30" s="98"/>
      <c r="L30" s="98"/>
      <c r="M30" s="98"/>
      <c r="N30" s="98"/>
      <c r="O30" s="98"/>
      <c r="P30" s="98"/>
      <c r="Q30" s="98"/>
      <c r="R30" s="98"/>
      <c r="S30" s="98"/>
      <c r="T30" s="98"/>
      <c r="U30" s="98"/>
      <c r="V30" s="98"/>
      <c r="W30" s="98"/>
      <c r="X30" s="98"/>
      <c r="Y30" s="98"/>
      <c r="Z30" s="98"/>
      <c r="AA30" s="98"/>
    </row>
    <row r="31" spans="1:27" x14ac:dyDescent="0.2">
      <c r="A31" s="98"/>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row>
    <row r="32" spans="1:27" x14ac:dyDescent="0.2">
      <c r="A32" s="98"/>
      <c r="B32" s="98"/>
      <c r="C32" s="98"/>
      <c r="D32" s="98"/>
      <c r="E32" s="98"/>
      <c r="F32" s="98"/>
      <c r="G32" s="98"/>
      <c r="H32" s="98"/>
      <c r="I32" s="98"/>
      <c r="J32" s="98"/>
      <c r="K32" s="98"/>
      <c r="L32" s="98"/>
      <c r="M32" s="98"/>
      <c r="N32" s="98"/>
      <c r="O32" s="98"/>
      <c r="P32" s="98"/>
      <c r="Q32" s="98"/>
      <c r="R32" s="98"/>
      <c r="S32" s="98"/>
      <c r="T32" s="98"/>
      <c r="U32" s="98"/>
      <c r="V32" s="98"/>
      <c r="W32" s="98"/>
      <c r="X32" s="98"/>
      <c r="Y32" s="98"/>
      <c r="Z32" s="98"/>
      <c r="AA32" s="98"/>
    </row>
    <row r="33" spans="1:27" x14ac:dyDescent="0.2">
      <c r="A33" s="98"/>
      <c r="B33" s="98"/>
      <c r="C33" s="98"/>
      <c r="D33" s="98"/>
      <c r="E33" s="98"/>
      <c r="F33" s="98"/>
      <c r="G33" s="98"/>
      <c r="H33" s="98"/>
      <c r="I33" s="98"/>
      <c r="J33" s="98"/>
      <c r="K33" s="98"/>
      <c r="L33" s="98"/>
      <c r="M33" s="98"/>
      <c r="N33" s="98"/>
      <c r="O33" s="98"/>
      <c r="P33" s="98"/>
      <c r="Q33" s="98"/>
      <c r="R33" s="98"/>
      <c r="S33" s="98"/>
      <c r="T33" s="98"/>
      <c r="U33" s="98"/>
      <c r="V33" s="98"/>
      <c r="W33" s="98"/>
      <c r="X33" s="98"/>
      <c r="Y33" s="98"/>
      <c r="Z33" s="98"/>
      <c r="AA33" s="98"/>
    </row>
    <row r="34" spans="1:27" x14ac:dyDescent="0.2">
      <c r="A34" s="98"/>
      <c r="B34" s="98"/>
      <c r="C34" s="98"/>
      <c r="D34" s="98"/>
      <c r="E34" s="98"/>
      <c r="F34" s="98"/>
      <c r="G34" s="98"/>
      <c r="H34" s="98"/>
      <c r="I34" s="98"/>
      <c r="J34" s="98"/>
      <c r="K34" s="98"/>
      <c r="L34" s="98"/>
      <c r="M34" s="98"/>
      <c r="N34" s="98"/>
      <c r="O34" s="98"/>
      <c r="P34" s="98"/>
      <c r="Q34" s="98"/>
      <c r="R34" s="98"/>
      <c r="S34" s="98"/>
      <c r="T34" s="98"/>
      <c r="U34" s="98"/>
      <c r="V34" s="98"/>
      <c r="W34" s="98"/>
      <c r="X34" s="98"/>
      <c r="Y34" s="98"/>
      <c r="Z34" s="98"/>
      <c r="AA34" s="98"/>
    </row>
    <row r="35" spans="1:27" x14ac:dyDescent="0.2">
      <c r="A35" s="98"/>
      <c r="B35" s="98"/>
      <c r="C35" s="98"/>
      <c r="D35" s="98"/>
      <c r="E35" s="98"/>
      <c r="F35" s="98"/>
      <c r="G35" s="98"/>
      <c r="H35" s="98"/>
      <c r="I35" s="98"/>
      <c r="J35" s="98"/>
      <c r="K35" s="98"/>
      <c r="L35" s="98"/>
      <c r="M35" s="98"/>
      <c r="N35" s="98"/>
      <c r="O35" s="98"/>
      <c r="P35" s="98"/>
      <c r="Q35" s="98"/>
      <c r="R35" s="98"/>
      <c r="S35" s="98"/>
      <c r="T35" s="98"/>
      <c r="U35" s="98"/>
      <c r="V35" s="98"/>
      <c r="W35" s="98"/>
      <c r="X35" s="98"/>
      <c r="Y35" s="98"/>
      <c r="Z35" s="98"/>
      <c r="AA35" s="98"/>
    </row>
    <row r="36" spans="1:27" x14ac:dyDescent="0.2">
      <c r="A36" s="98"/>
      <c r="B36" s="98"/>
      <c r="C36" s="98"/>
      <c r="D36" s="98"/>
      <c r="E36" s="98"/>
      <c r="F36" s="98"/>
      <c r="G36" s="98"/>
      <c r="H36" s="98"/>
      <c r="I36" s="98"/>
      <c r="J36" s="98"/>
      <c r="K36" s="98"/>
      <c r="L36" s="98"/>
      <c r="M36" s="98"/>
      <c r="N36" s="98"/>
      <c r="O36" s="98"/>
      <c r="P36" s="98"/>
      <c r="Q36" s="98"/>
      <c r="R36" s="98"/>
      <c r="S36" s="98"/>
      <c r="T36" s="98"/>
      <c r="U36" s="98"/>
      <c r="V36" s="98"/>
      <c r="W36" s="98"/>
      <c r="X36" s="98"/>
      <c r="Y36" s="98"/>
      <c r="Z36" s="98"/>
      <c r="AA36" s="98"/>
    </row>
    <row r="37" spans="1:27" x14ac:dyDescent="0.2">
      <c r="A37" s="98"/>
      <c r="B37" s="98"/>
      <c r="C37" s="98"/>
      <c r="D37" s="98"/>
      <c r="E37" s="98"/>
      <c r="F37" s="98"/>
      <c r="G37" s="98"/>
      <c r="H37" s="98"/>
      <c r="I37" s="98"/>
      <c r="J37" s="98"/>
      <c r="K37" s="98"/>
      <c r="L37" s="98"/>
      <c r="M37" s="98"/>
      <c r="N37" s="98"/>
      <c r="O37" s="98"/>
      <c r="P37" s="98"/>
      <c r="Q37" s="98"/>
      <c r="R37" s="98"/>
      <c r="S37" s="98"/>
      <c r="T37" s="98"/>
      <c r="U37" s="98"/>
      <c r="V37" s="98"/>
      <c r="W37" s="98"/>
      <c r="X37" s="98"/>
      <c r="Y37" s="98"/>
      <c r="Z37" s="98"/>
      <c r="AA37" s="98"/>
    </row>
    <row r="38" spans="1:27" x14ac:dyDescent="0.2">
      <c r="A38" s="98"/>
      <c r="B38" s="98"/>
      <c r="C38" s="98"/>
      <c r="D38" s="98"/>
      <c r="E38" s="98"/>
      <c r="F38" s="98"/>
      <c r="G38" s="98"/>
      <c r="H38" s="98"/>
      <c r="I38" s="98"/>
      <c r="J38" s="98"/>
      <c r="K38" s="98"/>
      <c r="L38" s="98"/>
      <c r="M38" s="98"/>
      <c r="N38" s="98"/>
      <c r="O38" s="98"/>
      <c r="P38" s="98"/>
      <c r="Q38" s="98"/>
      <c r="R38" s="98"/>
      <c r="S38" s="98"/>
      <c r="T38" s="98"/>
      <c r="U38" s="98"/>
      <c r="V38" s="98"/>
      <c r="W38" s="98"/>
      <c r="X38" s="98"/>
      <c r="Y38" s="98"/>
      <c r="Z38" s="98"/>
      <c r="AA38" s="98"/>
    </row>
    <row r="39" spans="1:27" x14ac:dyDescent="0.2">
      <c r="A39" s="98"/>
      <c r="B39" s="98"/>
      <c r="C39" s="98"/>
      <c r="D39" s="98"/>
      <c r="E39" s="98"/>
      <c r="F39" s="98"/>
      <c r="G39" s="98"/>
      <c r="H39" s="98"/>
      <c r="I39" s="98"/>
      <c r="J39" s="98"/>
      <c r="K39" s="98"/>
      <c r="L39" s="98"/>
      <c r="M39" s="98"/>
      <c r="N39" s="98"/>
      <c r="O39" s="98"/>
      <c r="P39" s="98"/>
      <c r="Q39" s="98"/>
      <c r="R39" s="98"/>
      <c r="S39" s="98"/>
      <c r="T39" s="98"/>
      <c r="U39" s="98"/>
      <c r="V39" s="98"/>
      <c r="W39" s="98"/>
      <c r="X39" s="98"/>
      <c r="Y39" s="98"/>
      <c r="Z39" s="98"/>
      <c r="AA39" s="98"/>
    </row>
    <row r="40" spans="1:27" x14ac:dyDescent="0.2">
      <c r="A40" s="98"/>
      <c r="B40" s="98"/>
      <c r="C40" s="98"/>
      <c r="D40" s="98"/>
      <c r="E40" s="98"/>
      <c r="F40" s="98"/>
      <c r="G40" s="98"/>
      <c r="H40" s="98"/>
      <c r="I40" s="98"/>
      <c r="J40" s="98"/>
      <c r="K40" s="98"/>
      <c r="L40" s="98"/>
      <c r="M40" s="98"/>
      <c r="N40" s="98"/>
      <c r="O40" s="98"/>
      <c r="P40" s="98"/>
      <c r="Q40" s="98"/>
      <c r="R40" s="98"/>
      <c r="S40" s="98"/>
      <c r="T40" s="98"/>
      <c r="U40" s="98"/>
      <c r="V40" s="98"/>
      <c r="W40" s="98"/>
      <c r="X40" s="98"/>
      <c r="Y40" s="98"/>
      <c r="Z40" s="98"/>
      <c r="AA40" s="98"/>
    </row>
    <row r="41" spans="1:27" x14ac:dyDescent="0.2">
      <c r="A41" s="98"/>
      <c r="B41" s="98"/>
      <c r="C41" s="98"/>
      <c r="D41" s="98"/>
      <c r="E41" s="98"/>
      <c r="F41" s="98"/>
      <c r="G41" s="98"/>
      <c r="H41" s="98"/>
      <c r="I41" s="98"/>
      <c r="J41" s="98"/>
      <c r="K41" s="98"/>
      <c r="L41" s="98"/>
      <c r="M41" s="98"/>
      <c r="N41" s="98"/>
      <c r="O41" s="98"/>
      <c r="P41" s="98"/>
      <c r="Q41" s="98"/>
      <c r="R41" s="98"/>
      <c r="S41" s="98"/>
      <c r="T41" s="98"/>
      <c r="U41" s="98"/>
      <c r="V41" s="98"/>
      <c r="W41" s="98"/>
      <c r="X41" s="98"/>
      <c r="Y41" s="98"/>
      <c r="Z41" s="98"/>
      <c r="AA41" s="98"/>
    </row>
    <row r="42" spans="1:27" x14ac:dyDescent="0.2">
      <c r="A42" s="98"/>
      <c r="B42" s="98"/>
      <c r="C42" s="98"/>
      <c r="D42" s="98"/>
      <c r="E42" s="98"/>
      <c r="F42" s="98"/>
      <c r="G42" s="98"/>
      <c r="H42" s="98"/>
      <c r="I42" s="98"/>
      <c r="J42" s="98"/>
      <c r="K42" s="98"/>
      <c r="L42" s="98"/>
      <c r="M42" s="98"/>
      <c r="N42" s="98"/>
      <c r="O42" s="98"/>
      <c r="P42" s="98"/>
      <c r="Q42" s="98"/>
      <c r="R42" s="98"/>
      <c r="S42" s="98"/>
      <c r="T42" s="98"/>
      <c r="U42" s="98"/>
      <c r="V42" s="98"/>
      <c r="W42" s="98"/>
      <c r="X42" s="98"/>
      <c r="Y42" s="98"/>
      <c r="Z42" s="98"/>
      <c r="AA42" s="98"/>
    </row>
    <row r="43" spans="1:27" x14ac:dyDescent="0.2">
      <c r="A43" s="98"/>
      <c r="B43" s="98"/>
      <c r="C43" s="98"/>
      <c r="D43" s="98"/>
      <c r="E43" s="98"/>
      <c r="F43" s="98"/>
      <c r="G43" s="98"/>
      <c r="H43" s="98"/>
      <c r="I43" s="98"/>
      <c r="J43" s="98"/>
      <c r="K43" s="98"/>
      <c r="L43" s="98"/>
      <c r="M43" s="98"/>
      <c r="N43" s="98"/>
      <c r="O43" s="98"/>
      <c r="P43" s="98"/>
      <c r="Q43" s="98"/>
      <c r="R43" s="98"/>
      <c r="S43" s="98"/>
      <c r="T43" s="98"/>
      <c r="U43" s="98"/>
      <c r="V43" s="98"/>
      <c r="W43" s="98"/>
      <c r="X43" s="98"/>
      <c r="Y43" s="98"/>
      <c r="Z43" s="98"/>
      <c r="AA43" s="98"/>
    </row>
    <row r="44" spans="1:27" x14ac:dyDescent="0.2">
      <c r="A44" s="98"/>
      <c r="B44" s="98"/>
      <c r="C44" s="98"/>
      <c r="D44" s="98"/>
      <c r="E44" s="98"/>
      <c r="F44" s="98"/>
      <c r="G44" s="98"/>
      <c r="H44" s="98"/>
      <c r="I44" s="98"/>
      <c r="J44" s="98"/>
      <c r="K44" s="98"/>
      <c r="L44" s="98"/>
      <c r="M44" s="98"/>
      <c r="N44" s="98"/>
      <c r="O44" s="98"/>
      <c r="P44" s="98"/>
      <c r="Q44" s="98"/>
      <c r="R44" s="98"/>
      <c r="S44" s="98"/>
      <c r="T44" s="98"/>
      <c r="U44" s="98"/>
      <c r="V44" s="98"/>
      <c r="W44" s="98"/>
      <c r="X44" s="98"/>
      <c r="Y44" s="98"/>
      <c r="Z44" s="98"/>
      <c r="AA44" s="98"/>
    </row>
    <row r="45" spans="1:27" x14ac:dyDescent="0.2">
      <c r="A45" s="98"/>
      <c r="B45" s="98"/>
      <c r="C45" s="98"/>
      <c r="D45" s="98"/>
      <c r="E45" s="98"/>
      <c r="F45" s="98"/>
      <c r="G45" s="98"/>
      <c r="H45" s="98"/>
      <c r="I45" s="98"/>
      <c r="J45" s="98"/>
      <c r="K45" s="98"/>
      <c r="L45" s="98"/>
      <c r="M45" s="98"/>
      <c r="N45" s="98"/>
      <c r="O45" s="98"/>
      <c r="P45" s="98"/>
      <c r="Q45" s="98"/>
      <c r="R45" s="98"/>
      <c r="S45" s="98"/>
      <c r="T45" s="98"/>
      <c r="U45" s="98"/>
      <c r="V45" s="98"/>
      <c r="W45" s="98"/>
      <c r="X45" s="98"/>
      <c r="Y45" s="98"/>
      <c r="Z45" s="98"/>
      <c r="AA45" s="98"/>
    </row>
    <row r="46" spans="1:27" x14ac:dyDescent="0.2">
      <c r="A46" s="98"/>
      <c r="B46" s="98"/>
      <c r="C46" s="98"/>
      <c r="D46" s="98"/>
      <c r="E46" s="98"/>
      <c r="F46" s="98"/>
      <c r="G46" s="98"/>
      <c r="H46" s="98"/>
      <c r="I46" s="98"/>
      <c r="J46" s="98"/>
      <c r="K46" s="98"/>
      <c r="L46" s="98"/>
      <c r="M46" s="98"/>
      <c r="N46" s="98"/>
      <c r="O46" s="98"/>
      <c r="P46" s="98"/>
      <c r="Q46" s="98"/>
      <c r="R46" s="98"/>
      <c r="S46" s="98"/>
      <c r="T46" s="98"/>
      <c r="U46" s="98"/>
      <c r="V46" s="98"/>
      <c r="W46" s="98"/>
      <c r="X46" s="98"/>
      <c r="Y46" s="98"/>
      <c r="Z46" s="98"/>
      <c r="AA46" s="98"/>
    </row>
    <row r="47" spans="1:27" x14ac:dyDescent="0.2">
      <c r="A47" s="98"/>
      <c r="B47" s="98"/>
      <c r="C47" s="98"/>
      <c r="D47" s="98"/>
      <c r="E47" s="98"/>
      <c r="F47" s="98"/>
      <c r="G47" s="98"/>
      <c r="H47" s="98"/>
      <c r="I47" s="98"/>
      <c r="J47" s="98"/>
      <c r="K47" s="98"/>
      <c r="L47" s="98"/>
      <c r="M47" s="98"/>
      <c r="N47" s="98"/>
      <c r="O47" s="98"/>
      <c r="P47" s="98"/>
      <c r="Q47" s="98"/>
      <c r="R47" s="98"/>
      <c r="S47" s="98"/>
      <c r="T47" s="98"/>
      <c r="U47" s="98"/>
      <c r="V47" s="98"/>
      <c r="W47" s="98"/>
      <c r="X47" s="98"/>
      <c r="Y47" s="98"/>
      <c r="Z47" s="98"/>
      <c r="AA47" s="98"/>
    </row>
    <row r="48" spans="1:27" x14ac:dyDescent="0.2">
      <c r="A48" s="98"/>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row>
    <row r="49" spans="1:27" x14ac:dyDescent="0.2">
      <c r="A49" s="98"/>
      <c r="B49" s="98"/>
      <c r="C49" s="98"/>
      <c r="D49" s="98"/>
      <c r="E49" s="98"/>
      <c r="F49" s="98"/>
      <c r="G49" s="98"/>
      <c r="H49" s="98"/>
      <c r="I49" s="98"/>
      <c r="J49" s="98"/>
      <c r="K49" s="98"/>
      <c r="L49" s="98"/>
      <c r="M49" s="98"/>
      <c r="N49" s="98"/>
      <c r="O49" s="98"/>
      <c r="P49" s="98"/>
      <c r="Q49" s="98"/>
      <c r="R49" s="98"/>
      <c r="S49" s="98"/>
      <c r="T49" s="98"/>
      <c r="U49" s="98"/>
      <c r="V49" s="98"/>
      <c r="W49" s="98"/>
      <c r="X49" s="98"/>
      <c r="Y49" s="98"/>
      <c r="Z49" s="98"/>
      <c r="AA49" s="98"/>
    </row>
    <row r="50" spans="1:27" x14ac:dyDescent="0.2">
      <c r="A50" s="98"/>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8"/>
    </row>
    <row r="51" spans="1:27" x14ac:dyDescent="0.2">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row>
    <row r="52" spans="1:27" x14ac:dyDescent="0.2">
      <c r="A52" s="98"/>
      <c r="B52" s="98"/>
      <c r="C52" s="98"/>
      <c r="D52" s="98"/>
      <c r="E52" s="98"/>
      <c r="F52" s="98"/>
      <c r="G52" s="98"/>
      <c r="H52" s="98"/>
      <c r="I52" s="98"/>
      <c r="J52" s="98"/>
      <c r="K52" s="98"/>
      <c r="L52" s="98"/>
      <c r="M52" s="98"/>
      <c r="N52" s="98"/>
      <c r="O52" s="98"/>
      <c r="P52" s="98"/>
      <c r="Q52" s="98"/>
      <c r="R52" s="98"/>
      <c r="S52" s="98"/>
      <c r="T52" s="98"/>
      <c r="U52" s="98"/>
      <c r="V52" s="98"/>
      <c r="W52" s="98"/>
      <c r="X52" s="98"/>
      <c r="Y52" s="98"/>
      <c r="Z52" s="98"/>
      <c r="AA52" s="98"/>
    </row>
    <row r="53" spans="1:27" x14ac:dyDescent="0.2">
      <c r="A53" s="98"/>
      <c r="B53" s="98"/>
      <c r="C53" s="98"/>
      <c r="D53" s="98"/>
      <c r="E53" s="98"/>
      <c r="F53" s="98"/>
      <c r="G53" s="98"/>
      <c r="H53" s="98"/>
      <c r="I53" s="98"/>
      <c r="J53" s="98"/>
      <c r="K53" s="98"/>
      <c r="L53" s="98"/>
      <c r="M53" s="98"/>
      <c r="N53" s="98"/>
      <c r="O53" s="98"/>
      <c r="P53" s="98"/>
      <c r="Q53" s="98"/>
      <c r="R53" s="98"/>
      <c r="S53" s="98"/>
      <c r="T53" s="98"/>
      <c r="U53" s="98"/>
      <c r="V53" s="98"/>
      <c r="W53" s="98"/>
      <c r="X53" s="98"/>
      <c r="Y53" s="98"/>
      <c r="Z53" s="98"/>
      <c r="AA53" s="98"/>
    </row>
    <row r="54" spans="1:27" x14ac:dyDescent="0.2">
      <c r="A54" s="98"/>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row>
    <row r="55" spans="1:27" x14ac:dyDescent="0.2">
      <c r="A55" s="98"/>
      <c r="B55" s="98"/>
      <c r="C55" s="98"/>
      <c r="D55" s="98"/>
      <c r="E55" s="98"/>
      <c r="F55" s="98"/>
      <c r="G55" s="98"/>
      <c r="H55" s="98"/>
      <c r="I55" s="98"/>
      <c r="J55" s="98"/>
      <c r="K55" s="98"/>
      <c r="L55" s="98"/>
      <c r="M55" s="98"/>
      <c r="N55" s="98"/>
      <c r="O55" s="98"/>
      <c r="P55" s="98"/>
      <c r="Q55" s="98"/>
      <c r="R55" s="98"/>
      <c r="S55" s="98"/>
      <c r="T55" s="98"/>
      <c r="U55" s="98"/>
      <c r="V55" s="98"/>
      <c r="W55" s="98"/>
      <c r="X55" s="98"/>
      <c r="Y55" s="98"/>
      <c r="Z55" s="98"/>
      <c r="AA55" s="98"/>
    </row>
    <row r="56" spans="1:27" x14ac:dyDescent="0.2">
      <c r="A56" s="98"/>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row>
    <row r="57" spans="1:27" x14ac:dyDescent="0.2">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row>
    <row r="58" spans="1:27" x14ac:dyDescent="0.2">
      <c r="A58" s="98"/>
      <c r="B58" s="98"/>
      <c r="C58" s="98"/>
      <c r="D58" s="98"/>
      <c r="E58" s="98"/>
      <c r="F58" s="98"/>
      <c r="G58" s="98"/>
      <c r="H58" s="98"/>
      <c r="I58" s="98"/>
      <c r="J58" s="98"/>
      <c r="K58" s="98"/>
      <c r="L58" s="98"/>
      <c r="M58" s="98"/>
      <c r="N58" s="98"/>
      <c r="O58" s="98"/>
      <c r="P58" s="98"/>
      <c r="Q58" s="98"/>
      <c r="R58" s="98"/>
      <c r="S58" s="98"/>
      <c r="T58" s="98"/>
      <c r="U58" s="98"/>
      <c r="V58" s="98"/>
      <c r="W58" s="98"/>
      <c r="X58" s="98"/>
      <c r="Y58" s="98"/>
      <c r="Z58" s="98"/>
      <c r="AA58" s="98"/>
    </row>
    <row r="59" spans="1:27" x14ac:dyDescent="0.2">
      <c r="A59" s="98"/>
      <c r="B59" s="98"/>
      <c r="C59" s="98"/>
      <c r="D59" s="98"/>
      <c r="E59" s="98"/>
      <c r="F59" s="98"/>
      <c r="G59" s="98"/>
      <c r="H59" s="98"/>
      <c r="I59" s="98"/>
      <c r="J59" s="98"/>
      <c r="K59" s="98"/>
      <c r="L59" s="98"/>
      <c r="M59" s="98"/>
      <c r="N59" s="98"/>
      <c r="O59" s="98"/>
      <c r="P59" s="98"/>
      <c r="Q59" s="98"/>
      <c r="R59" s="98"/>
      <c r="S59" s="98"/>
      <c r="T59" s="98"/>
      <c r="U59" s="98"/>
      <c r="V59" s="98"/>
      <c r="W59" s="98"/>
      <c r="X59" s="98"/>
      <c r="Y59" s="98"/>
      <c r="Z59" s="98"/>
      <c r="AA59" s="98"/>
    </row>
    <row r="60" spans="1:27" x14ac:dyDescent="0.2">
      <c r="A60" s="98"/>
      <c r="B60" s="98"/>
      <c r="C60" s="98"/>
      <c r="D60" s="98"/>
      <c r="E60" s="98"/>
      <c r="F60" s="98"/>
      <c r="G60" s="98"/>
      <c r="H60" s="98"/>
      <c r="I60" s="98"/>
      <c r="J60" s="98"/>
      <c r="K60" s="98"/>
      <c r="L60" s="98"/>
      <c r="M60" s="98"/>
      <c r="N60" s="98"/>
      <c r="O60" s="98"/>
      <c r="P60" s="98"/>
      <c r="Q60" s="98"/>
      <c r="R60" s="98"/>
      <c r="S60" s="98"/>
      <c r="T60" s="98"/>
      <c r="U60" s="98"/>
      <c r="V60" s="98"/>
      <c r="W60" s="98"/>
      <c r="X60" s="98"/>
      <c r="Y60" s="98"/>
      <c r="Z60" s="98"/>
      <c r="AA60" s="98"/>
    </row>
    <row r="61" spans="1:27" x14ac:dyDescent="0.2">
      <c r="A61" s="98"/>
      <c r="B61" s="98"/>
      <c r="C61" s="98"/>
      <c r="D61" s="98"/>
      <c r="E61" s="98"/>
      <c r="F61" s="98"/>
      <c r="G61" s="98"/>
      <c r="H61" s="98"/>
      <c r="I61" s="98"/>
      <c r="J61" s="98"/>
      <c r="K61" s="98"/>
      <c r="L61" s="98"/>
      <c r="M61" s="98"/>
      <c r="N61" s="98"/>
      <c r="O61" s="98"/>
      <c r="P61" s="98"/>
      <c r="Q61" s="98"/>
      <c r="R61" s="98"/>
      <c r="S61" s="98"/>
      <c r="T61" s="98"/>
      <c r="U61" s="98"/>
      <c r="V61" s="98"/>
      <c r="W61" s="98"/>
      <c r="X61" s="98"/>
      <c r="Y61" s="98"/>
      <c r="Z61" s="98"/>
      <c r="AA61" s="98"/>
    </row>
    <row r="62" spans="1:27" x14ac:dyDescent="0.2">
      <c r="A62" s="98"/>
      <c r="B62" s="98"/>
      <c r="C62" s="98"/>
      <c r="D62" s="98"/>
      <c r="E62" s="98"/>
      <c r="F62" s="98"/>
      <c r="G62" s="98"/>
      <c r="H62" s="98"/>
      <c r="I62" s="98"/>
      <c r="J62" s="98"/>
      <c r="K62" s="98"/>
      <c r="L62" s="98"/>
      <c r="M62" s="98"/>
      <c r="N62" s="98"/>
      <c r="O62" s="98"/>
      <c r="P62" s="98"/>
      <c r="Q62" s="98"/>
      <c r="R62" s="98"/>
      <c r="S62" s="98"/>
      <c r="T62" s="98"/>
      <c r="U62" s="98"/>
      <c r="V62" s="98"/>
      <c r="W62" s="98"/>
      <c r="X62" s="98"/>
      <c r="Y62" s="98"/>
      <c r="Z62" s="98"/>
      <c r="AA62" s="98"/>
    </row>
    <row r="63" spans="1:27" x14ac:dyDescent="0.2">
      <c r="A63" s="98"/>
      <c r="B63" s="98"/>
      <c r="C63" s="98"/>
      <c r="D63" s="98"/>
      <c r="E63" s="98"/>
      <c r="F63" s="98"/>
      <c r="G63" s="98"/>
      <c r="H63" s="98"/>
      <c r="I63" s="98"/>
      <c r="J63" s="98"/>
      <c r="K63" s="98"/>
      <c r="L63" s="98"/>
      <c r="M63" s="98"/>
      <c r="N63" s="98"/>
      <c r="O63" s="98"/>
      <c r="P63" s="98"/>
      <c r="Q63" s="98"/>
      <c r="R63" s="98"/>
      <c r="S63" s="98"/>
      <c r="T63" s="98"/>
      <c r="U63" s="98"/>
      <c r="V63" s="98"/>
      <c r="W63" s="98"/>
      <c r="X63" s="98"/>
      <c r="Y63" s="98"/>
      <c r="Z63" s="98"/>
      <c r="AA63" s="98"/>
    </row>
    <row r="64" spans="1:27" x14ac:dyDescent="0.2">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row>
    <row r="65" spans="1:27" x14ac:dyDescent="0.2">
      <c r="A65" s="98"/>
      <c r="B65" s="98"/>
      <c r="C65" s="98"/>
      <c r="D65" s="98"/>
      <c r="E65" s="98"/>
      <c r="F65" s="98"/>
      <c r="G65" s="98"/>
      <c r="H65" s="98"/>
      <c r="I65" s="98"/>
      <c r="J65" s="98"/>
      <c r="K65" s="98"/>
      <c r="L65" s="98"/>
      <c r="M65" s="98"/>
      <c r="N65" s="98"/>
      <c r="O65" s="98"/>
      <c r="P65" s="98"/>
      <c r="Q65" s="98"/>
      <c r="R65" s="98"/>
      <c r="S65" s="98"/>
      <c r="T65" s="98"/>
      <c r="U65" s="98"/>
      <c r="V65" s="98"/>
      <c r="W65" s="98"/>
      <c r="X65" s="98"/>
      <c r="Y65" s="98"/>
      <c r="Z65" s="98"/>
      <c r="AA65" s="98"/>
    </row>
    <row r="66" spans="1:27" x14ac:dyDescent="0.2">
      <c r="A66" s="98"/>
      <c r="B66" s="98"/>
      <c r="C66" s="98"/>
      <c r="D66" s="98"/>
      <c r="E66" s="98"/>
      <c r="F66" s="98"/>
      <c r="G66" s="98"/>
      <c r="H66" s="98"/>
      <c r="I66" s="98"/>
      <c r="J66" s="98"/>
      <c r="K66" s="98"/>
      <c r="L66" s="98"/>
      <c r="M66" s="98"/>
      <c r="N66" s="98"/>
      <c r="O66" s="98"/>
      <c r="P66" s="98"/>
      <c r="Q66" s="98"/>
      <c r="R66" s="98"/>
      <c r="S66" s="98"/>
      <c r="T66" s="98"/>
      <c r="U66" s="98"/>
      <c r="V66" s="98"/>
      <c r="W66" s="98"/>
      <c r="X66" s="98"/>
      <c r="Y66" s="98"/>
      <c r="Z66" s="98"/>
      <c r="AA66" s="98"/>
    </row>
    <row r="67" spans="1:27" x14ac:dyDescent="0.2">
      <c r="A67" s="98"/>
      <c r="B67" s="98"/>
      <c r="C67" s="98"/>
      <c r="D67" s="98"/>
      <c r="E67" s="98"/>
      <c r="F67" s="98"/>
      <c r="G67" s="98"/>
      <c r="H67" s="98"/>
      <c r="I67" s="98"/>
      <c r="J67" s="98"/>
      <c r="K67" s="98"/>
      <c r="L67" s="98"/>
      <c r="M67" s="98"/>
      <c r="N67" s="98"/>
      <c r="O67" s="98"/>
      <c r="P67" s="98"/>
      <c r="Q67" s="98"/>
      <c r="R67" s="98"/>
      <c r="S67" s="98"/>
      <c r="T67" s="98"/>
      <c r="U67" s="98"/>
      <c r="V67" s="98"/>
      <c r="W67" s="98"/>
      <c r="X67" s="98"/>
      <c r="Y67" s="98"/>
      <c r="Z67" s="98"/>
      <c r="AA67" s="98"/>
    </row>
    <row r="68" spans="1:27" x14ac:dyDescent="0.2">
      <c r="A68" s="98"/>
      <c r="B68" s="98"/>
      <c r="C68" s="98"/>
      <c r="D68" s="98"/>
      <c r="E68" s="98"/>
      <c r="F68" s="98"/>
      <c r="G68" s="98"/>
      <c r="H68" s="98"/>
      <c r="I68" s="98"/>
      <c r="J68" s="98"/>
      <c r="K68" s="98"/>
      <c r="L68" s="98"/>
      <c r="M68" s="98"/>
      <c r="N68" s="98"/>
      <c r="O68" s="98"/>
      <c r="P68" s="98"/>
      <c r="Q68" s="98"/>
      <c r="R68" s="98"/>
      <c r="S68" s="98"/>
      <c r="T68" s="98"/>
      <c r="U68" s="98"/>
      <c r="V68" s="98"/>
      <c r="W68" s="98"/>
      <c r="X68" s="98"/>
      <c r="Y68" s="98"/>
      <c r="Z68" s="98"/>
      <c r="AA68" s="98"/>
    </row>
    <row r="69" spans="1:27" x14ac:dyDescent="0.2">
      <c r="A69" s="98"/>
      <c r="B69" s="98"/>
      <c r="C69" s="98"/>
      <c r="D69" s="98"/>
      <c r="E69" s="98"/>
      <c r="F69" s="98"/>
      <c r="G69" s="98"/>
      <c r="H69" s="98"/>
      <c r="I69" s="98"/>
      <c r="J69" s="98"/>
      <c r="K69" s="98"/>
      <c r="L69" s="98"/>
      <c r="M69" s="98"/>
      <c r="N69" s="98"/>
      <c r="O69" s="98"/>
      <c r="P69" s="98"/>
      <c r="Q69" s="98"/>
      <c r="R69" s="98"/>
      <c r="S69" s="98"/>
      <c r="T69" s="98"/>
      <c r="U69" s="98"/>
      <c r="V69" s="98"/>
      <c r="W69" s="98"/>
      <c r="X69" s="98"/>
      <c r="Y69" s="98"/>
      <c r="Z69" s="98"/>
      <c r="AA69" s="98"/>
    </row>
    <row r="70" spans="1:27" x14ac:dyDescent="0.2">
      <c r="A70" s="98"/>
      <c r="B70" s="98"/>
      <c r="C70" s="98"/>
      <c r="D70" s="98"/>
      <c r="E70" s="98"/>
      <c r="F70" s="98"/>
      <c r="G70" s="98"/>
      <c r="H70" s="98"/>
      <c r="I70" s="98"/>
      <c r="J70" s="98"/>
      <c r="K70" s="98"/>
      <c r="L70" s="98"/>
      <c r="M70" s="98"/>
      <c r="N70" s="98"/>
      <c r="O70" s="98"/>
      <c r="P70" s="98"/>
      <c r="Q70" s="98"/>
      <c r="R70" s="98"/>
      <c r="S70" s="98"/>
      <c r="T70" s="98"/>
      <c r="U70" s="98"/>
      <c r="V70" s="98"/>
      <c r="W70" s="98"/>
      <c r="X70" s="98"/>
      <c r="Y70" s="98"/>
      <c r="Z70" s="98"/>
      <c r="AA70" s="98"/>
    </row>
    <row r="71" spans="1:27" x14ac:dyDescent="0.2">
      <c r="A71" s="98"/>
      <c r="B71" s="98"/>
      <c r="C71" s="98"/>
      <c r="D71" s="98"/>
      <c r="E71" s="98"/>
      <c r="F71" s="98"/>
      <c r="G71" s="98"/>
      <c r="H71" s="98"/>
      <c r="I71" s="98"/>
      <c r="J71" s="98"/>
      <c r="K71" s="98"/>
      <c r="L71" s="98"/>
      <c r="M71" s="98"/>
      <c r="N71" s="98"/>
      <c r="O71" s="98"/>
      <c r="P71" s="98"/>
      <c r="Q71" s="98"/>
      <c r="R71" s="98"/>
      <c r="S71" s="98"/>
      <c r="T71" s="98"/>
      <c r="U71" s="98"/>
      <c r="V71" s="98"/>
      <c r="W71" s="98"/>
      <c r="X71" s="98"/>
      <c r="Y71" s="98"/>
      <c r="Z71" s="98"/>
      <c r="AA71" s="98"/>
    </row>
    <row r="72" spans="1:27" x14ac:dyDescent="0.2">
      <c r="A72" s="98"/>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row>
    <row r="73" spans="1:27" x14ac:dyDescent="0.2">
      <c r="A73" s="98"/>
      <c r="B73" s="98"/>
      <c r="C73" s="98"/>
      <c r="D73" s="98"/>
      <c r="E73" s="98"/>
      <c r="F73" s="98"/>
      <c r="G73" s="98"/>
      <c r="H73" s="98"/>
      <c r="I73" s="98"/>
      <c r="J73" s="98"/>
      <c r="K73" s="98"/>
      <c r="L73" s="98"/>
      <c r="M73" s="98"/>
      <c r="N73" s="98"/>
      <c r="O73" s="98"/>
      <c r="P73" s="98"/>
      <c r="Q73" s="98"/>
      <c r="R73" s="98"/>
      <c r="S73" s="98"/>
      <c r="T73" s="98"/>
      <c r="U73" s="98"/>
      <c r="V73" s="98"/>
      <c r="W73" s="98"/>
      <c r="X73" s="98"/>
      <c r="Y73" s="98"/>
      <c r="Z73" s="98"/>
      <c r="AA73" s="98"/>
    </row>
    <row r="74" spans="1:27" x14ac:dyDescent="0.2">
      <c r="A74" s="98"/>
      <c r="B74" s="98"/>
      <c r="C74" s="98"/>
      <c r="D74" s="98"/>
      <c r="E74" s="98"/>
      <c r="F74" s="98"/>
      <c r="G74" s="98"/>
      <c r="H74" s="98"/>
      <c r="I74" s="98"/>
      <c r="J74" s="98"/>
      <c r="K74" s="98"/>
      <c r="L74" s="98"/>
      <c r="M74" s="98"/>
      <c r="N74" s="98"/>
      <c r="O74" s="98"/>
      <c r="P74" s="98"/>
      <c r="Q74" s="98"/>
      <c r="R74" s="98"/>
      <c r="S74" s="98"/>
      <c r="T74" s="98"/>
      <c r="U74" s="98"/>
      <c r="V74" s="98"/>
      <c r="W74" s="98"/>
      <c r="X74" s="98"/>
      <c r="Y74" s="98"/>
      <c r="Z74" s="98"/>
      <c r="AA74" s="98"/>
    </row>
    <row r="75" spans="1:27" x14ac:dyDescent="0.2">
      <c r="A75" s="98"/>
      <c r="B75" s="98"/>
      <c r="C75" s="98"/>
      <c r="D75" s="98"/>
      <c r="E75" s="98"/>
      <c r="F75" s="98"/>
      <c r="G75" s="98"/>
      <c r="H75" s="98"/>
      <c r="I75" s="98"/>
      <c r="J75" s="98"/>
      <c r="K75" s="98"/>
      <c r="L75" s="98"/>
      <c r="M75" s="98"/>
      <c r="N75" s="98"/>
      <c r="O75" s="98"/>
      <c r="P75" s="98"/>
      <c r="Q75" s="98"/>
      <c r="R75" s="98"/>
      <c r="S75" s="98"/>
      <c r="T75" s="98"/>
      <c r="U75" s="98"/>
      <c r="V75" s="98"/>
      <c r="W75" s="98"/>
      <c r="X75" s="98"/>
      <c r="Y75" s="98"/>
      <c r="Z75" s="98"/>
      <c r="AA75" s="98"/>
    </row>
    <row r="76" spans="1:27" x14ac:dyDescent="0.2">
      <c r="A76" s="98"/>
      <c r="B76" s="98"/>
      <c r="C76" s="98"/>
      <c r="D76" s="98"/>
      <c r="E76" s="98"/>
      <c r="F76" s="98"/>
      <c r="G76" s="98"/>
      <c r="H76" s="98"/>
      <c r="I76" s="98"/>
      <c r="J76" s="98"/>
      <c r="K76" s="98"/>
      <c r="L76" s="98"/>
      <c r="M76" s="98"/>
      <c r="N76" s="98"/>
      <c r="O76" s="98"/>
      <c r="P76" s="98"/>
      <c r="Q76" s="98"/>
      <c r="R76" s="98"/>
      <c r="S76" s="98"/>
      <c r="T76" s="98"/>
      <c r="U76" s="98"/>
      <c r="V76" s="98"/>
      <c r="W76" s="98"/>
      <c r="X76" s="98"/>
      <c r="Y76" s="98"/>
      <c r="Z76" s="98"/>
      <c r="AA76" s="98"/>
    </row>
    <row r="77" spans="1:27" x14ac:dyDescent="0.2">
      <c r="A77" s="98"/>
      <c r="B77" s="98"/>
      <c r="C77" s="98"/>
      <c r="D77" s="98"/>
      <c r="E77" s="98"/>
      <c r="F77" s="98"/>
      <c r="G77" s="98"/>
      <c r="H77" s="98"/>
      <c r="I77" s="98"/>
      <c r="J77" s="98"/>
      <c r="K77" s="98"/>
      <c r="L77" s="98"/>
      <c r="M77" s="98"/>
      <c r="N77" s="98"/>
      <c r="O77" s="98"/>
      <c r="P77" s="98"/>
      <c r="Q77" s="98"/>
      <c r="R77" s="98"/>
      <c r="S77" s="98"/>
      <c r="T77" s="98"/>
      <c r="U77" s="98"/>
      <c r="V77" s="98"/>
      <c r="W77" s="98"/>
      <c r="X77" s="98"/>
      <c r="Y77" s="98"/>
      <c r="Z77" s="98"/>
      <c r="AA77" s="98"/>
    </row>
    <row r="78" spans="1:27" x14ac:dyDescent="0.2">
      <c r="A78" s="98"/>
      <c r="B78" s="98"/>
      <c r="C78" s="98"/>
      <c r="D78" s="98"/>
      <c r="E78" s="98"/>
      <c r="F78" s="98"/>
      <c r="G78" s="98"/>
      <c r="H78" s="98"/>
      <c r="I78" s="98"/>
      <c r="J78" s="98"/>
      <c r="K78" s="98"/>
      <c r="L78" s="98"/>
      <c r="M78" s="98"/>
      <c r="N78" s="98"/>
      <c r="O78" s="98"/>
      <c r="P78" s="98"/>
      <c r="Q78" s="98"/>
      <c r="R78" s="98"/>
      <c r="S78" s="98"/>
      <c r="T78" s="98"/>
      <c r="U78" s="98"/>
      <c r="V78" s="98"/>
      <c r="W78" s="98"/>
      <c r="X78" s="98"/>
      <c r="Y78" s="98"/>
      <c r="Z78" s="98"/>
      <c r="AA78" s="98"/>
    </row>
    <row r="79" spans="1:27" x14ac:dyDescent="0.2">
      <c r="A79" s="98"/>
      <c r="B79" s="98"/>
      <c r="C79" s="98"/>
      <c r="D79" s="98"/>
      <c r="E79" s="98"/>
      <c r="F79" s="98"/>
      <c r="G79" s="98"/>
      <c r="H79" s="98"/>
      <c r="I79" s="98"/>
      <c r="J79" s="98"/>
      <c r="K79" s="98"/>
      <c r="L79" s="98"/>
      <c r="M79" s="98"/>
      <c r="N79" s="98"/>
      <c r="O79" s="98"/>
      <c r="P79" s="98"/>
      <c r="Q79" s="98"/>
      <c r="R79" s="98"/>
      <c r="S79" s="98"/>
      <c r="T79" s="98"/>
      <c r="U79" s="98"/>
      <c r="V79" s="98"/>
      <c r="W79" s="98"/>
      <c r="X79" s="98"/>
      <c r="Y79" s="98"/>
      <c r="Z79" s="98"/>
      <c r="AA79" s="98"/>
    </row>
    <row r="80" spans="1:27" x14ac:dyDescent="0.2">
      <c r="A80" s="98"/>
      <c r="B80" s="98"/>
      <c r="C80" s="98"/>
      <c r="D80" s="98"/>
      <c r="E80" s="98"/>
      <c r="F80" s="98"/>
      <c r="G80" s="98"/>
      <c r="H80" s="98"/>
      <c r="I80" s="98"/>
      <c r="J80" s="98"/>
      <c r="K80" s="98"/>
      <c r="L80" s="98"/>
      <c r="M80" s="98"/>
      <c r="N80" s="98"/>
      <c r="O80" s="98"/>
      <c r="P80" s="98"/>
      <c r="Q80" s="98"/>
      <c r="R80" s="98"/>
      <c r="S80" s="98"/>
      <c r="T80" s="98"/>
      <c r="U80" s="98"/>
      <c r="V80" s="98"/>
      <c r="W80" s="98"/>
      <c r="X80" s="98"/>
      <c r="Y80" s="98"/>
      <c r="Z80" s="98"/>
      <c r="AA80" s="98"/>
    </row>
    <row r="81" spans="1:27" x14ac:dyDescent="0.2">
      <c r="A81" s="98"/>
      <c r="B81" s="98"/>
      <c r="C81" s="98"/>
      <c r="D81" s="98"/>
      <c r="E81" s="98"/>
      <c r="F81" s="98"/>
      <c r="G81" s="98"/>
      <c r="H81" s="98"/>
      <c r="I81" s="98"/>
      <c r="J81" s="98"/>
      <c r="K81" s="98"/>
      <c r="L81" s="98"/>
      <c r="M81" s="98"/>
      <c r="N81" s="98"/>
      <c r="O81" s="98"/>
      <c r="P81" s="98"/>
      <c r="Q81" s="98"/>
      <c r="R81" s="98"/>
      <c r="S81" s="98"/>
      <c r="T81" s="98"/>
      <c r="U81" s="98"/>
      <c r="V81" s="98"/>
      <c r="W81" s="98"/>
      <c r="X81" s="98"/>
      <c r="Y81" s="98"/>
      <c r="Z81" s="98"/>
      <c r="AA81" s="98"/>
    </row>
    <row r="82" spans="1:27" x14ac:dyDescent="0.2">
      <c r="A82" s="98"/>
      <c r="B82" s="98"/>
      <c r="C82" s="98"/>
      <c r="D82" s="98"/>
      <c r="E82" s="98"/>
      <c r="F82" s="98"/>
      <c r="G82" s="98"/>
      <c r="H82" s="98"/>
      <c r="I82" s="98"/>
      <c r="J82" s="98"/>
      <c r="K82" s="98"/>
      <c r="L82" s="98"/>
      <c r="M82" s="98"/>
      <c r="N82" s="98"/>
      <c r="O82" s="98"/>
      <c r="P82" s="98"/>
      <c r="Q82" s="98"/>
      <c r="R82" s="98"/>
      <c r="S82" s="98"/>
      <c r="T82" s="98"/>
      <c r="U82" s="98"/>
      <c r="V82" s="98"/>
      <c r="W82" s="98"/>
      <c r="X82" s="98"/>
      <c r="Y82" s="98"/>
      <c r="Z82" s="98"/>
      <c r="AA82" s="98"/>
    </row>
    <row r="83" spans="1:27" x14ac:dyDescent="0.2">
      <c r="A83" s="98"/>
      <c r="B83" s="98"/>
      <c r="C83" s="98"/>
      <c r="D83" s="98"/>
      <c r="E83" s="98"/>
      <c r="F83" s="98"/>
      <c r="G83" s="98"/>
      <c r="H83" s="98"/>
      <c r="I83" s="98"/>
      <c r="J83" s="98"/>
      <c r="K83" s="98"/>
      <c r="L83" s="98"/>
      <c r="M83" s="98"/>
      <c r="N83" s="98"/>
      <c r="O83" s="98"/>
      <c r="P83" s="98"/>
      <c r="Q83" s="98"/>
      <c r="R83" s="98"/>
      <c r="S83" s="98"/>
      <c r="T83" s="98"/>
      <c r="U83" s="98"/>
      <c r="V83" s="98"/>
      <c r="W83" s="98"/>
      <c r="X83" s="98"/>
      <c r="Y83" s="98"/>
      <c r="Z83" s="98"/>
      <c r="AA83" s="98"/>
    </row>
    <row r="84" spans="1:27" x14ac:dyDescent="0.2">
      <c r="A84" s="98"/>
      <c r="B84" s="98"/>
      <c r="C84" s="98"/>
      <c r="D84" s="98"/>
      <c r="E84" s="98"/>
      <c r="F84" s="98"/>
      <c r="G84" s="98"/>
      <c r="H84" s="98"/>
      <c r="I84" s="98"/>
      <c r="J84" s="98"/>
      <c r="K84" s="98"/>
      <c r="L84" s="98"/>
      <c r="M84" s="98"/>
      <c r="N84" s="98"/>
      <c r="O84" s="98"/>
      <c r="P84" s="98"/>
      <c r="Q84" s="98"/>
      <c r="R84" s="98"/>
      <c r="S84" s="98"/>
      <c r="T84" s="98"/>
      <c r="U84" s="98"/>
      <c r="V84" s="98"/>
      <c r="W84" s="98"/>
      <c r="X84" s="98"/>
      <c r="Y84" s="98"/>
      <c r="Z84" s="98"/>
      <c r="AA84" s="98"/>
    </row>
  </sheetData>
  <pageMargins left="0.7" right="0.7" top="0.75" bottom="0.75" header="0.3" footer="0.3"/>
  <pageSetup paperSize="9"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CB2313CC4AF45837AECF5E749D2A2" ma:contentTypeVersion="15" ma:contentTypeDescription="Creare un nuovo documento." ma:contentTypeScope="" ma:versionID="b7ef09425b5345dae3995ea9f6fa5f35">
  <xsd:schema xmlns:xsd="http://www.w3.org/2001/XMLSchema" xmlns:xs="http://www.w3.org/2001/XMLSchema" xmlns:p="http://schemas.microsoft.com/office/2006/metadata/properties" xmlns:ns2="060036b5-974a-4e6a-a70e-e10702ae9977" xmlns:ns3="3efe1ee7-e112-4d99-b6be-126710746d6c" targetNamespace="http://schemas.microsoft.com/office/2006/metadata/properties" ma:root="true" ma:fieldsID="ba6d6b41470d8591e733477ea338a69d" ns2:_="" ns3:_="">
    <xsd:import namespace="060036b5-974a-4e6a-a70e-e10702ae9977"/>
    <xsd:import namespace="3efe1ee7-e112-4d99-b6be-126710746d6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0036b5-974a-4e6a-a70e-e10702ae9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Tag immagine" ma:readOnly="false" ma:fieldId="{5cf76f15-5ced-4ddc-b409-7134ff3c332f}" ma:taxonomyMulti="true" ma:sspId="f3a5246c-4e2f-4e43-80dd-513243445c1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fe1ee7-e112-4d99-b6be-126710746d6c" elementFormDefault="qualified">
    <xsd:import namespace="http://schemas.microsoft.com/office/2006/documentManagement/types"/>
    <xsd:import namespace="http://schemas.microsoft.com/office/infopath/2007/PartnerControls"/>
    <xsd:element name="SharedWithUsers" ma:index="12"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Condiviso con dettagli" ma:internalName="SharedWithDetails" ma:readOnly="true">
      <xsd:simpleType>
        <xsd:restriction base="dms:Note">
          <xsd:maxLength value="255"/>
        </xsd:restriction>
      </xsd:simpleType>
    </xsd:element>
    <xsd:element name="TaxCatchAll" ma:index="16" nillable="true" ma:displayName="Taxonomy Catch All Column" ma:hidden="true" ma:list="{032a26b5-b74f-4ff9-9817-06a60a5e8e2b}" ma:internalName="TaxCatchAll" ma:showField="CatchAllData" ma:web="3efe1ee7-e112-4d99-b6be-126710746d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efe1ee7-e112-4d99-b6be-126710746d6c" xsi:nil="true"/>
    <lcf76f155ced4ddcb4097134ff3c332f xmlns="060036b5-974a-4e6a-a70e-e10702ae997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A351A2A-1DC9-4F02-AC85-F6824A5394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0036b5-974a-4e6a-a70e-e10702ae9977"/>
    <ds:schemaRef ds:uri="3efe1ee7-e112-4d99-b6be-126710746d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DADD26-1BCD-402A-A88E-A96EC6D13FBF}">
  <ds:schemaRefs>
    <ds:schemaRef ds:uri="http://schemas.microsoft.com/sharepoint/v3/contenttype/forms"/>
  </ds:schemaRefs>
</ds:datastoreItem>
</file>

<file path=customXml/itemProps3.xml><?xml version="1.0" encoding="utf-8"?>
<ds:datastoreItem xmlns:ds="http://schemas.openxmlformats.org/officeDocument/2006/customXml" ds:itemID="{3477862F-A1DD-4669-9C6A-E2DB397CB4BE}">
  <ds:schemaRefs>
    <ds:schemaRef ds:uri="http://schemas.microsoft.com/office/2006/metadata/properties"/>
    <ds:schemaRef ds:uri="http://schemas.microsoft.com/office/infopath/2007/PartnerControls"/>
    <ds:schemaRef ds:uri="3efe1ee7-e112-4d99-b6be-126710746d6c"/>
    <ds:schemaRef ds:uri="060036b5-974a-4e6a-a70e-e10702ae9977"/>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Tabelle Risorse e Impieghi</vt:lpstr>
      <vt:lpstr>Tabella parametri standard naz</vt:lpstr>
      <vt:lpstr>'Tabelle Risorse e Impieghi'!Print_Area</vt:lpstr>
      <vt:lpstr>servizio</vt:lpstr>
      <vt:lpstr>Vettori_en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Dolf Van Hattem</dc:creator>
  <cp:keywords/>
  <dc:description/>
  <cp:lastModifiedBy>Daniele Forni</cp:lastModifiedBy>
  <cp:revision/>
  <dcterms:created xsi:type="dcterms:W3CDTF">2016-10-24T09:31:44Z</dcterms:created>
  <dcterms:modified xsi:type="dcterms:W3CDTF">2025-03-25T08:49:17Z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0x010100DC7CB2313CC4AF45837AECF5E749D2A2</vt:lpwstr>
  </property>
  <property fmtid="{D5CDD505-2E9C-101B-9397-08002B2CF9AE}" pid="3" name="MediaServiceImageTags">
    <vt:lpwstr/>
  </property>
</Properties>
</file>